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lovret-my.sharepoint.com/personal/racunovodstvo_dom-lovret_hr/Documents/Dokumenti/IngaDesktop/2025/Izvještaj o izvršenju/"/>
    </mc:Choice>
  </mc:AlternateContent>
  <xr:revisionPtr revIDLastSave="463" documentId="8_{AAD8B132-33DE-48D6-A56A-1C711D9C294C}" xr6:coauthVersionLast="47" xr6:coauthVersionMax="47" xr10:uidLastSave="{FE4972CE-602D-48C7-8EC2-7C5EA73D7752}"/>
  <bookViews>
    <workbookView xWindow="-120" yWindow="-120" windowWidth="29040" windowHeight="15720" xr2:uid="{00000000-000D-0000-FFFF-FFFF00000000}"/>
  </bookViews>
  <sheets>
    <sheet name="SAŽETAK" sheetId="1" r:id="rId1"/>
    <sheet name="Račun ph i rh - ekonomska kl." sheetId="9" r:id="rId2"/>
    <sheet name="Prema izvorima financiranj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5">'POSEBNI DIO'!$4:$4</definedName>
    <definedName name="_xlnm.Print_Titles" localSheetId="3">'Rashodi prema funkcijskoj kl'!$6:$6</definedName>
    <definedName name="_xlnm.Print_Area" localSheetId="5">'POSEBNI DIO'!$A$1:$J$157</definedName>
    <definedName name="_xlnm.Print_Area" localSheetId="4">'Račun financiranja'!$A$1:$J$22</definedName>
    <definedName name="_xlnm.Print_Area" localSheetId="1">'Račun ph i rh - ekonomska kl.'!$B$1:$L$115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9" l="1"/>
  <c r="I124" i="7"/>
  <c r="H117" i="7"/>
  <c r="I118" i="7"/>
  <c r="J106" i="9"/>
  <c r="J95" i="9"/>
  <c r="H126" i="7"/>
  <c r="H98" i="7"/>
  <c r="H97" i="7" s="1"/>
  <c r="G9" i="3"/>
  <c r="G10" i="3"/>
  <c r="J18" i="9"/>
  <c r="H153" i="7"/>
  <c r="J44" i="9"/>
  <c r="K42" i="9"/>
  <c r="H141" i="7"/>
  <c r="I23" i="1"/>
  <c r="G152" i="7" l="1"/>
  <c r="G156" i="7"/>
  <c r="F116" i="7"/>
  <c r="G116" i="7" s="1"/>
  <c r="G119" i="7"/>
  <c r="G117" i="7"/>
  <c r="G123" i="7"/>
  <c r="G108" i="7"/>
  <c r="G102" i="7"/>
  <c r="G97" i="7"/>
  <c r="G72" i="7"/>
  <c r="G67" i="7"/>
  <c r="G44" i="7"/>
  <c r="F36" i="3"/>
  <c r="F34" i="3"/>
  <c r="F32" i="3"/>
  <c r="F31" i="3"/>
  <c r="F29" i="3"/>
  <c r="F27" i="3"/>
  <c r="F26" i="3"/>
  <c r="E36" i="3"/>
  <c r="E34" i="3"/>
  <c r="E32" i="3"/>
  <c r="E31" i="3"/>
  <c r="E29" i="3"/>
  <c r="E27" i="3"/>
  <c r="E26" i="3"/>
  <c r="E10" i="3"/>
  <c r="E9" i="3"/>
  <c r="I98" i="9"/>
  <c r="I90" i="9"/>
  <c r="H98" i="9"/>
  <c r="H90" i="9"/>
  <c r="H80" i="9"/>
  <c r="H48" i="9"/>
  <c r="H40" i="9"/>
  <c r="I23" i="9"/>
  <c r="H23" i="9"/>
  <c r="I12" i="1"/>
  <c r="I11" i="1"/>
  <c r="H11" i="1"/>
  <c r="G11" i="1"/>
  <c r="G12" i="1"/>
  <c r="G15" i="3"/>
  <c r="I99" i="7" l="1"/>
  <c r="I100" i="7"/>
  <c r="I101" i="7"/>
  <c r="K100" i="9"/>
  <c r="K101" i="9"/>
  <c r="K102" i="9"/>
  <c r="K103" i="9"/>
  <c r="K104" i="9"/>
  <c r="K105" i="9"/>
  <c r="K106" i="9"/>
  <c r="K92" i="9"/>
  <c r="K93" i="9"/>
  <c r="K94" i="9"/>
  <c r="K95" i="9"/>
  <c r="K96" i="9"/>
  <c r="K97" i="9"/>
  <c r="G99" i="9"/>
  <c r="K8" i="1"/>
  <c r="J12" i="1"/>
  <c r="J11" i="1"/>
  <c r="I148" i="7"/>
  <c r="I109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73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41" i="7"/>
  <c r="I42" i="7"/>
  <c r="I43" i="7"/>
  <c r="I40" i="7"/>
  <c r="I37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15" i="7"/>
  <c r="F138" i="7"/>
  <c r="G138" i="7"/>
  <c r="F62" i="7"/>
  <c r="G62" i="7"/>
  <c r="F151" i="7"/>
  <c r="F150" i="7" s="1"/>
  <c r="F38" i="7"/>
  <c r="G38" i="7"/>
  <c r="E14" i="7"/>
  <c r="E64" i="7"/>
  <c r="H156" i="7"/>
  <c r="E156" i="7"/>
  <c r="E155" i="7" s="1"/>
  <c r="E72" i="7"/>
  <c r="H64" i="7"/>
  <c r="H119" i="7"/>
  <c r="E119" i="7"/>
  <c r="E122" i="7"/>
  <c r="I120" i="7"/>
  <c r="H16" i="3"/>
  <c r="F8" i="3"/>
  <c r="L112" i="9"/>
  <c r="K114" i="9"/>
  <c r="K108" i="9"/>
  <c r="K83" i="9"/>
  <c r="K84" i="9"/>
  <c r="K85" i="9"/>
  <c r="K50" i="9"/>
  <c r="K52" i="9"/>
  <c r="K53" i="9"/>
  <c r="K55" i="9"/>
  <c r="K56" i="9"/>
  <c r="K57" i="9"/>
  <c r="K58" i="9"/>
  <c r="K59" i="9"/>
  <c r="K60" i="9"/>
  <c r="K61" i="9"/>
  <c r="K63" i="9"/>
  <c r="K64" i="9"/>
  <c r="K65" i="9"/>
  <c r="K66" i="9"/>
  <c r="K67" i="9"/>
  <c r="K68" i="9"/>
  <c r="K69" i="9"/>
  <c r="K70" i="9"/>
  <c r="K71" i="9"/>
  <c r="K73" i="9"/>
  <c r="K74" i="9"/>
  <c r="K75" i="9"/>
  <c r="K76" i="9"/>
  <c r="K77" i="9"/>
  <c r="K78" i="9"/>
  <c r="K79" i="9"/>
  <c r="J107" i="9"/>
  <c r="G107" i="9"/>
  <c r="H89" i="9"/>
  <c r="J49" i="9"/>
  <c r="G46" i="9"/>
  <c r="G49" i="9"/>
  <c r="J31" i="9"/>
  <c r="J30" i="9" s="1"/>
  <c r="L30" i="9" s="1"/>
  <c r="G10" i="9"/>
  <c r="J8" i="1"/>
  <c r="K107" i="9" l="1"/>
  <c r="G98" i="9"/>
  <c r="K51" i="9"/>
  <c r="K12" i="1"/>
  <c r="K11" i="1"/>
  <c r="I153" i="7" l="1"/>
  <c r="I157" i="7"/>
  <c r="I106" i="7"/>
  <c r="D13" i="3"/>
  <c r="E20" i="3"/>
  <c r="F20" i="3"/>
  <c r="G20" i="3"/>
  <c r="D20" i="3"/>
  <c r="I21" i="3"/>
  <c r="H21" i="3"/>
  <c r="E13" i="3"/>
  <c r="F13" i="3"/>
  <c r="G13" i="3"/>
  <c r="E35" i="3"/>
  <c r="F35" i="3"/>
  <c r="D35" i="3"/>
  <c r="E33" i="3"/>
  <c r="F33" i="3"/>
  <c r="G33" i="3"/>
  <c r="D33" i="3"/>
  <c r="E30" i="3"/>
  <c r="F30" i="3"/>
  <c r="D30" i="3"/>
  <c r="E28" i="3"/>
  <c r="F28" i="3"/>
  <c r="D28" i="3"/>
  <c r="E25" i="3"/>
  <c r="F25" i="3"/>
  <c r="D25" i="3"/>
  <c r="E17" i="3"/>
  <c r="F17" i="3"/>
  <c r="G17" i="3"/>
  <c r="D17" i="3"/>
  <c r="E15" i="3"/>
  <c r="F15" i="3"/>
  <c r="D15" i="3"/>
  <c r="E11" i="3"/>
  <c r="F11" i="3"/>
  <c r="G11" i="3"/>
  <c r="D11" i="3"/>
  <c r="E8" i="3"/>
  <c r="G8" i="3"/>
  <c r="J25" i="9" s="1"/>
  <c r="D8" i="3"/>
  <c r="F24" i="3" l="1"/>
  <c r="F7" i="3"/>
  <c r="F22" i="3" s="1"/>
  <c r="E7" i="3"/>
  <c r="E22" i="3" s="1"/>
  <c r="D24" i="3"/>
  <c r="B12" i="5" s="1"/>
  <c r="E24" i="3"/>
  <c r="H20" i="3"/>
  <c r="I20" i="3"/>
  <c r="C12" i="5"/>
  <c r="G7" i="3"/>
  <c r="G22" i="3" s="1"/>
  <c r="D7" i="3"/>
  <c r="D22" i="3" s="1"/>
  <c r="D12" i="5"/>
  <c r="H22" i="3" l="1"/>
  <c r="I22" i="3"/>
  <c r="H72" i="7"/>
  <c r="H44" i="7"/>
  <c r="H111" i="7"/>
  <c r="H110" i="7" s="1"/>
  <c r="F125" i="7"/>
  <c r="G125" i="7"/>
  <c r="F122" i="7"/>
  <c r="G122" i="7"/>
  <c r="H122" i="7"/>
  <c r="F110" i="7"/>
  <c r="G110" i="7"/>
  <c r="F107" i="7"/>
  <c r="G107" i="7"/>
  <c r="F66" i="7"/>
  <c r="G66" i="7"/>
  <c r="H67" i="7"/>
  <c r="F61" i="7"/>
  <c r="G61" i="7"/>
  <c r="H135" i="7"/>
  <c r="H134" i="7" s="1"/>
  <c r="F135" i="7"/>
  <c r="F134" i="7" s="1"/>
  <c r="G135" i="7"/>
  <c r="G134" i="7" s="1"/>
  <c r="E135" i="7"/>
  <c r="E134" i="7" s="1"/>
  <c r="I114" i="7"/>
  <c r="I133" i="7"/>
  <c r="I132" i="7"/>
  <c r="I129" i="7"/>
  <c r="H108" i="7"/>
  <c r="F105" i="7"/>
  <c r="G104" i="7"/>
  <c r="H105" i="7"/>
  <c r="E105" i="7"/>
  <c r="E104" i="7" s="1"/>
  <c r="F104" i="7"/>
  <c r="I98" i="7"/>
  <c r="I71" i="7"/>
  <c r="I70" i="7"/>
  <c r="I69" i="7"/>
  <c r="I68" i="7"/>
  <c r="I65" i="7"/>
  <c r="I45" i="7"/>
  <c r="H39" i="7"/>
  <c r="F137" i="7"/>
  <c r="G137" i="7"/>
  <c r="I149" i="7"/>
  <c r="E139" i="7"/>
  <c r="I146" i="7"/>
  <c r="I142" i="7"/>
  <c r="I16" i="7"/>
  <c r="I13" i="7"/>
  <c r="I12" i="7"/>
  <c r="I11" i="7"/>
  <c r="I10" i="7"/>
  <c r="F155" i="7"/>
  <c r="G155" i="7"/>
  <c r="H155" i="7"/>
  <c r="G151" i="7"/>
  <c r="E152" i="7"/>
  <c r="E151" i="7" s="1"/>
  <c r="H152" i="7"/>
  <c r="H151" i="7" s="1"/>
  <c r="H138" i="7"/>
  <c r="H128" i="7"/>
  <c r="H125" i="7" s="1"/>
  <c r="H102" i="7"/>
  <c r="J97" i="7"/>
  <c r="H62" i="7"/>
  <c r="G36" i="3" l="1"/>
  <c r="G35" i="3" s="1"/>
  <c r="H137" i="7"/>
  <c r="G115" i="7"/>
  <c r="E102" i="7"/>
  <c r="I103" i="7"/>
  <c r="H38" i="7"/>
  <c r="G27" i="3" s="1"/>
  <c r="J39" i="7"/>
  <c r="H104" i="7"/>
  <c r="G32" i="3" s="1"/>
  <c r="I105" i="7"/>
  <c r="E108" i="7"/>
  <c r="E107" i="7" s="1"/>
  <c r="I121" i="7"/>
  <c r="H107" i="7"/>
  <c r="E126" i="7"/>
  <c r="I126" i="7" s="1"/>
  <c r="I127" i="7"/>
  <c r="J44" i="7"/>
  <c r="E62" i="7"/>
  <c r="E61" i="7" s="1"/>
  <c r="I63" i="7"/>
  <c r="J72" i="7"/>
  <c r="E44" i="7"/>
  <c r="I44" i="7" s="1"/>
  <c r="I72" i="7"/>
  <c r="E9" i="7"/>
  <c r="E97" i="7"/>
  <c r="I97" i="7" s="1"/>
  <c r="H66" i="7"/>
  <c r="E150" i="7"/>
  <c r="F115" i="7"/>
  <c r="H61" i="7"/>
  <c r="G29" i="3" s="1"/>
  <c r="G28" i="3" s="1"/>
  <c r="H28" i="3" s="1"/>
  <c r="E111" i="7"/>
  <c r="E110" i="7" s="1"/>
  <c r="E128" i="7"/>
  <c r="E67" i="7"/>
  <c r="E39" i="7"/>
  <c r="E141" i="7"/>
  <c r="E138" i="7" s="1"/>
  <c r="E137" i="7" s="1"/>
  <c r="J151" i="7"/>
  <c r="J122" i="7"/>
  <c r="J67" i="7"/>
  <c r="I32" i="3" l="1"/>
  <c r="H32" i="3"/>
  <c r="G31" i="3"/>
  <c r="G30" i="3" s="1"/>
  <c r="E66" i="7"/>
  <c r="E38" i="7"/>
  <c r="I38" i="7" s="1"/>
  <c r="I39" i="7"/>
  <c r="I108" i="7"/>
  <c r="J66" i="7"/>
  <c r="I128" i="7"/>
  <c r="E125" i="7"/>
  <c r="E115" i="7" s="1"/>
  <c r="H36" i="7"/>
  <c r="J36" i="7" s="1"/>
  <c r="E36" i="7"/>
  <c r="E8" i="7" s="1"/>
  <c r="E7" i="7" s="1"/>
  <c r="F8" i="7"/>
  <c r="F7" i="7" s="1"/>
  <c r="H14" i="7"/>
  <c r="H9" i="7"/>
  <c r="I8" i="3"/>
  <c r="I9" i="3"/>
  <c r="I10" i="3"/>
  <c r="I11" i="3"/>
  <c r="I12" i="3"/>
  <c r="I13" i="3"/>
  <c r="I14" i="3"/>
  <c r="I15" i="3"/>
  <c r="I16" i="3"/>
  <c r="I17" i="3"/>
  <c r="I18" i="3"/>
  <c r="I27" i="3"/>
  <c r="I28" i="3"/>
  <c r="I29" i="3"/>
  <c r="I33" i="3"/>
  <c r="I34" i="3"/>
  <c r="I35" i="3"/>
  <c r="I36" i="3"/>
  <c r="H8" i="3"/>
  <c r="H9" i="3"/>
  <c r="H10" i="3"/>
  <c r="H11" i="3"/>
  <c r="H12" i="3"/>
  <c r="H13" i="3"/>
  <c r="H14" i="3"/>
  <c r="H15" i="3"/>
  <c r="H17" i="3"/>
  <c r="H18" i="3"/>
  <c r="H27" i="3"/>
  <c r="H29" i="3"/>
  <c r="H33" i="3"/>
  <c r="H34" i="3"/>
  <c r="H35" i="3"/>
  <c r="H36" i="3"/>
  <c r="G21" i="1"/>
  <c r="H21" i="1"/>
  <c r="I21" i="1"/>
  <c r="F21" i="1"/>
  <c r="I31" i="3" l="1"/>
  <c r="I30" i="3"/>
  <c r="H30" i="3"/>
  <c r="H31" i="3"/>
  <c r="I14" i="7"/>
  <c r="H8" i="7"/>
  <c r="G14" i="7"/>
  <c r="G8" i="7" s="1"/>
  <c r="G7" i="7" s="1"/>
  <c r="I125" i="7"/>
  <c r="I36" i="7"/>
  <c r="J38" i="7"/>
  <c r="H7" i="3"/>
  <c r="I7" i="3"/>
  <c r="G113" i="9"/>
  <c r="G112" i="9" s="1"/>
  <c r="K112" i="9" s="1"/>
  <c r="H112" i="9"/>
  <c r="G31" i="9"/>
  <c r="K32" i="9"/>
  <c r="J99" i="9"/>
  <c r="J98" i="9" s="1"/>
  <c r="J91" i="9"/>
  <c r="J87" i="9"/>
  <c r="J86" i="9" s="1"/>
  <c r="L86" i="9" s="1"/>
  <c r="J81" i="9"/>
  <c r="J80" i="9" s="1"/>
  <c r="L80" i="9" s="1"/>
  <c r="J72" i="9"/>
  <c r="J62" i="9"/>
  <c r="J54" i="9"/>
  <c r="J46" i="9"/>
  <c r="J41" i="9"/>
  <c r="G91" i="9"/>
  <c r="G90" i="9" s="1"/>
  <c r="G87" i="9"/>
  <c r="G86" i="9" s="1"/>
  <c r="G81" i="9"/>
  <c r="G80" i="9" s="1"/>
  <c r="G72" i="9"/>
  <c r="G62" i="9"/>
  <c r="G54" i="9"/>
  <c r="G41" i="9"/>
  <c r="K88" i="9"/>
  <c r="K82" i="9"/>
  <c r="K43" i="9"/>
  <c r="K45" i="9"/>
  <c r="K47" i="9"/>
  <c r="H7" i="7" l="1"/>
  <c r="K72" i="9"/>
  <c r="K54" i="9"/>
  <c r="K62" i="9"/>
  <c r="J90" i="9"/>
  <c r="K90" i="9" s="1"/>
  <c r="K91" i="9"/>
  <c r="J48" i="9"/>
  <c r="L48" i="9" s="1"/>
  <c r="G48" i="9"/>
  <c r="J14" i="7"/>
  <c r="K44" i="9"/>
  <c r="K87" i="9"/>
  <c r="K46" i="9"/>
  <c r="K86" i="9"/>
  <c r="K81" i="9"/>
  <c r="K80" i="9"/>
  <c r="H39" i="9"/>
  <c r="I39" i="9"/>
  <c r="J40" i="9"/>
  <c r="L40" i="9" s="1"/>
  <c r="K49" i="9"/>
  <c r="G40" i="9"/>
  <c r="K48" i="9" l="1"/>
  <c r="J39" i="9"/>
  <c r="L39" i="9" s="1"/>
  <c r="G39" i="9"/>
  <c r="J20" i="9" l="1"/>
  <c r="G20" i="9"/>
  <c r="K22" i="9"/>
  <c r="G19" i="9" l="1"/>
  <c r="J10" i="9"/>
  <c r="J9" i="9" s="1"/>
  <c r="G24" i="9"/>
  <c r="G23" i="9" s="1"/>
  <c r="J24" i="9"/>
  <c r="G17" i="9"/>
  <c r="G16" i="9" s="1"/>
  <c r="J17" i="9"/>
  <c r="J16" i="9" s="1"/>
  <c r="G14" i="9"/>
  <c r="G13" i="9" s="1"/>
  <c r="J14" i="9"/>
  <c r="J13" i="9" s="1"/>
  <c r="G9" i="9"/>
  <c r="K39" i="9"/>
  <c r="K40" i="9"/>
  <c r="K41" i="9"/>
  <c r="K15" i="9"/>
  <c r="K11" i="9"/>
  <c r="K12" i="9"/>
  <c r="K18" i="9"/>
  <c r="K26" i="9"/>
  <c r="J123" i="7"/>
  <c r="J119" i="7"/>
  <c r="J141" i="7"/>
  <c r="J152" i="7"/>
  <c r="I119" i="7"/>
  <c r="I139" i="7"/>
  <c r="I141" i="7"/>
  <c r="I152" i="7"/>
  <c r="I9" i="7"/>
  <c r="I156" i="7" l="1"/>
  <c r="K24" i="9"/>
  <c r="J23" i="9"/>
  <c r="K23" i="9" s="1"/>
  <c r="K17" i="9"/>
  <c r="L16" i="9"/>
  <c r="L13" i="9"/>
  <c r="I8" i="9"/>
  <c r="I7" i="9" s="1"/>
  <c r="I33" i="9" s="1"/>
  <c r="K14" i="9"/>
  <c r="G8" i="9"/>
  <c r="G7" i="9" s="1"/>
  <c r="H8" i="9"/>
  <c r="H7" i="9" s="1"/>
  <c r="H33" i="9" s="1"/>
  <c r="K13" i="9"/>
  <c r="K16" i="9"/>
  <c r="L9" i="9"/>
  <c r="K25" i="9"/>
  <c r="K10" i="9"/>
  <c r="I111" i="7"/>
  <c r="J9" i="7"/>
  <c r="J62" i="7"/>
  <c r="J64" i="7"/>
  <c r="I64" i="7"/>
  <c r="I62" i="7"/>
  <c r="J156" i="7" l="1"/>
  <c r="L23" i="9"/>
  <c r="I110" i="7"/>
  <c r="E154" i="7" l="1"/>
  <c r="E6" i="7" s="1"/>
  <c r="G154" i="7"/>
  <c r="F154" i="7"/>
  <c r="F6" i="7" s="1"/>
  <c r="G150" i="7"/>
  <c r="H10" i="1" l="1"/>
  <c r="H7" i="1"/>
  <c r="I10" i="1"/>
  <c r="G10" i="1"/>
  <c r="G8" i="1" s="1"/>
  <c r="G7" i="1" s="1"/>
  <c r="G13" i="1" s="1"/>
  <c r="F10" i="1"/>
  <c r="J7" i="1"/>
  <c r="I7" i="1"/>
  <c r="F7" i="1"/>
  <c r="K7" i="1" l="1"/>
  <c r="I13" i="1"/>
  <c r="J104" i="7"/>
  <c r="I104" i="7"/>
  <c r="J102" i="7"/>
  <c r="I102" i="7"/>
  <c r="H13" i="1"/>
  <c r="H23" i="1" s="1"/>
  <c r="H150" i="7"/>
  <c r="I151" i="7"/>
  <c r="H154" i="7"/>
  <c r="I155" i="7"/>
  <c r="J155" i="7"/>
  <c r="I8" i="7"/>
  <c r="J8" i="7"/>
  <c r="J61" i="7"/>
  <c r="I61" i="7"/>
  <c r="I107" i="7"/>
  <c r="J107" i="7"/>
  <c r="I138" i="7"/>
  <c r="J138" i="7"/>
  <c r="K10" i="1"/>
  <c r="J10" i="1"/>
  <c r="F13" i="1"/>
  <c r="F23" i="1" s="1"/>
  <c r="I137" i="7" l="1"/>
  <c r="G23" i="1"/>
  <c r="J13" i="1"/>
  <c r="J150" i="7"/>
  <c r="I150" i="7"/>
  <c r="I154" i="7"/>
  <c r="J154" i="7"/>
  <c r="J137" i="7"/>
  <c r="G6" i="7"/>
  <c r="J23" i="1" l="1"/>
  <c r="I135" i="7"/>
  <c r="I134" i="7"/>
  <c r="J7" i="7"/>
  <c r="I7" i="7"/>
  <c r="J22" i="1" l="1"/>
  <c r="K21" i="9"/>
  <c r="J19" i="9"/>
  <c r="K20" i="9"/>
  <c r="L19" i="9" l="1"/>
  <c r="K19" i="9"/>
  <c r="J8" i="9"/>
  <c r="J7" i="9" s="1"/>
  <c r="L7" i="9" l="1"/>
  <c r="K7" i="9"/>
  <c r="J33" i="9"/>
  <c r="K8" i="9"/>
  <c r="L8" i="9"/>
  <c r="L33" i="9" l="1"/>
  <c r="G89" i="9"/>
  <c r="G38" i="9" s="1"/>
  <c r="G115" i="9" s="1"/>
  <c r="I89" i="9"/>
  <c r="H38" i="9"/>
  <c r="H115" i="9" s="1"/>
  <c r="C10" i="5" s="1"/>
  <c r="C8" i="5" s="1"/>
  <c r="K99" i="9"/>
  <c r="J89" i="9" l="1"/>
  <c r="L89" i="9" s="1"/>
  <c r="L98" i="9"/>
  <c r="I38" i="9"/>
  <c r="I115" i="9" s="1"/>
  <c r="D10" i="5" s="1"/>
  <c r="D8" i="5" s="1"/>
  <c r="K98" i="9"/>
  <c r="K89" i="9" l="1"/>
  <c r="J38" i="9"/>
  <c r="J115" i="9" s="1"/>
  <c r="L115" i="9" l="1"/>
  <c r="K38" i="9"/>
  <c r="L38" i="9"/>
  <c r="K31" i="9" l="1"/>
  <c r="G30" i="9"/>
  <c r="G33" i="9" s="1"/>
  <c r="K30" i="9" l="1"/>
  <c r="K33" i="9"/>
  <c r="K113" i="9"/>
  <c r="B10" i="5" l="1"/>
  <c r="K115" i="9"/>
  <c r="I66" i="7"/>
  <c r="I67" i="7"/>
  <c r="B8" i="5" l="1"/>
  <c r="J117" i="7"/>
  <c r="H116" i="7"/>
  <c r="J116" i="7" s="1"/>
  <c r="G26" i="3" l="1"/>
  <c r="H115" i="7"/>
  <c r="I116" i="7"/>
  <c r="I115" i="7" l="1"/>
  <c r="H6" i="7"/>
  <c r="J115" i="7"/>
  <c r="G25" i="3"/>
  <c r="I26" i="3"/>
  <c r="H26" i="3"/>
  <c r="G24" i="3" l="1"/>
  <c r="I25" i="3"/>
  <c r="H25" i="3"/>
  <c r="J6" i="7"/>
  <c r="I6" i="7"/>
  <c r="H24" i="3" l="1"/>
  <c r="I24" i="3"/>
  <c r="E12" i="5"/>
  <c r="E10" i="5" l="1"/>
  <c r="G12" i="5"/>
  <c r="F12" i="5"/>
  <c r="F10" i="5" l="1"/>
  <c r="E8" i="5"/>
  <c r="G10" i="5"/>
  <c r="F8" i="5" l="1"/>
  <c r="G8" i="5"/>
</calcChain>
</file>

<file path=xl/sharedStrings.xml><?xml version="1.0" encoding="utf-8"?>
<sst xmlns="http://schemas.openxmlformats.org/spreadsheetml/2006/main" count="472" uniqueCount="211">
  <si>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</si>
  <si>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</si>
  <si>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</si>
  <si>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</si>
  <si>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</si>
  <si>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</si>
  <si>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</si>
  <si>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</si>
  <si>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</si>
  <si>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</si>
  <si>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</si>
  <si>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</si>
  <si>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</si>
  <si>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</si>
  <si>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</si>
  <si>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</si>
  <si>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</si>
  <si>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</si>
  <si>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</si>
  <si>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</si>
  <si>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</si>
  <si>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</si>
  <si>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</si>
  <si>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</si>
  <si>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</si>
  <si>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</si>
  <si>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</si>
  <si>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</si>
  <si>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</si>
  <si>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</si>
  <si>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</si>
  <si>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</si>
  <si>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</si>
  <si>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</si>
  <si>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</si>
  <si>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</si>
  <si>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</si>
  <si>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</si>
  <si>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</si>
  <si>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</si>
  <si>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</si>
  <si>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</si>
  <si>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</si>
  <si>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</si>
  <si>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</si>
  <si>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</si>
  <si>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</si>
  <si>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</si>
  <si>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</si>
  <si>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</si>
  <si>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</si>
  <si>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</si>
  <si>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</si>
  <si>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</si>
  <si>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</si>
  <si>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</si>
  <si>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05 Zaštita okoliša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</si>
  <si>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</si>
  <si>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</si>
  <si>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</si>
  <si>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</si>
  <si>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</si>
  <si>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</si>
  <si>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</si>
  <si>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</si>
  <si>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</si>
  <si>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</si>
  <si>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</si>
  <si>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</si>
  <si>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</si>
  <si>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</si>
  <si>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</si>
  <si>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</si>
  <si>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PROGRAM 3030</t>
  </si>
  <si>
    <t>Skrb o starijim i nemoćnim osobama</t>
  </si>
  <si>
    <t>Aktivnost A303001</t>
  </si>
  <si>
    <t>Aktivnost A303002</t>
  </si>
  <si>
    <t>Rashodi djelatnosti</t>
  </si>
  <si>
    <t>Aktivnost A303003</t>
  </si>
  <si>
    <t>Hitne intervencije</t>
  </si>
  <si>
    <t>Aktivnost A303004</t>
  </si>
  <si>
    <t>Upravna vijeća DZSN</t>
  </si>
  <si>
    <t>Tekući projekt T303001</t>
  </si>
  <si>
    <t>COVID-19</t>
  </si>
  <si>
    <t>Rezultat poslovanja</t>
  </si>
  <si>
    <t>7=5/4*100</t>
  </si>
  <si>
    <t>6=5/2*100</t>
  </si>
  <si>
    <t>-</t>
  </si>
  <si>
    <t>1 Opći prihodi i primici</t>
  </si>
  <si>
    <t>3 Vlastiti prihodi</t>
  </si>
  <si>
    <t>UKUPNO RASHODI</t>
  </si>
  <si>
    <t>Službena putovanja</t>
  </si>
  <si>
    <t>Naknade troškova zaposlenima</t>
  </si>
  <si>
    <t>Plaće za redovan rad</t>
  </si>
  <si>
    <t>Plaće (Bruto)</t>
  </si>
  <si>
    <t>UKUPNO PRIHODI</t>
  </si>
  <si>
    <t xml:space="preserve"> RAČUN PRIHODA I RASHODA </t>
  </si>
  <si>
    <t>Pomoći proračunskim korisnicima iz proračuna
koji im nije nadležan</t>
  </si>
  <si>
    <t>Tekuće pomoći proračunskim korisnicima iz
proračuna koji im nije nadležan</t>
  </si>
  <si>
    <t>Kapitalne pomoći proračunskim korisnicima iz
proračuna koji im nije nadležan</t>
  </si>
  <si>
    <t>Prihodi od financijske imovine</t>
  </si>
  <si>
    <t>Kamate na oročena sredstva i depozite po
viđenju</t>
  </si>
  <si>
    <t>Prihodi od upravnih i administrativnih pristojbi,
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</si>
  <si>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</si>
  <si>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</si>
  <si>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</si>
  <si>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Donacije od pravnih i fizičkih osoba izvan općeg
proračuna</t>
  </si>
  <si>
    <t>Tekuće donacije</t>
  </si>
  <si>
    <t>Prihodi iz proračuna za financiranje redovne
djelatnosti proračunskih korisnika</t>
  </si>
  <si>
    <t>Prihodi iz nadležnog proračuna za financiranje rashoda poslovanja</t>
  </si>
  <si>
    <t>Prihodi iz nadležnog proračuna za nabavu nefinancijske imovine</t>
  </si>
  <si>
    <t>Kapitalne donacije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</si>
  <si>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</si>
  <si>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</si>
  <si>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</si>
  <si>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</si>
  <si>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</si>
  <si>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</si>
  <si>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</si>
  <si>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</si>
  <si>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</si>
  <si>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</si>
  <si>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</si>
  <si>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</si>
  <si>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</si>
  <si>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</si>
  <si>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</si>
  <si>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</si>
  <si>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</si>
  <si>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</si>
  <si>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</si>
  <si>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</si>
  <si>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</si>
  <si>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</si>
  <si>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</si>
  <si>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</si>
  <si>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</si>
  <si>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</si>
  <si>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</si>
  <si>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</si>
  <si>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</si>
  <si>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</si>
  <si>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</si>
  <si>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</si>
  <si>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</si>
  <si>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</si>
  <si>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 xml:space="preserve">Naknade građanima i kućanstvima u novcu </t>
  </si>
  <si>
    <t>Doprinosi na plaće</t>
  </si>
  <si>
    <t>Rashodi za materijal i energiju</t>
  </si>
  <si>
    <t>Rashodi za usluge</t>
  </si>
  <si>
    <t>Ostali nespomenuti rashodi poslovanja</t>
  </si>
  <si>
    <t xml:space="preserve">Ostali financijski rashodi </t>
  </si>
  <si>
    <t xml:space="preserve">Ostale naknade građanima i kućanstvima iz proračuna 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</si>
  <si>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</si>
  <si>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</si>
  <si>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</si>
  <si>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</si>
  <si>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</si>
  <si>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</si>
  <si>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</si>
  <si>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</si>
  <si>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Nematerijalna imovina</t>
  </si>
  <si>
    <t>Patenti</t>
  </si>
  <si>
    <t>Koncesije</t>
  </si>
  <si>
    <t>Licence</t>
  </si>
  <si>
    <t>Ostala prava</t>
  </si>
  <si>
    <t>Goodwill</t>
  </si>
  <si>
    <t>Ostala nematerijalna imovina</t>
  </si>
  <si>
    <t>Višak/manjak prihoda</t>
  </si>
  <si>
    <t>Višak prihoda</t>
  </si>
  <si>
    <t>UKUPNI PRIHODI</t>
  </si>
  <si>
    <t>11.1.</t>
  </si>
  <si>
    <t>UKUPNO PRIHODI + VIŠAK ZA POKRIĆE RASHODA</t>
  </si>
  <si>
    <t>UKUPNO RASHODI + VIŠAK ZA POKRIĆE RASHODA</t>
  </si>
  <si>
    <t>RAZLIKA PRIMITAKA I IZDATAKA</t>
  </si>
  <si>
    <t>PRIJENOS SREDSTAVA IZ PRETHODNE GODINE</t>
  </si>
  <si>
    <t>PRIJENOS SREDSTAVA U SLJEDEĆE RAZDOBLJE</t>
  </si>
  <si>
    <t>4 Prihodi za posebne namjene</t>
  </si>
  <si>
    <t>5 Pomoći</t>
  </si>
  <si>
    <t>6 Donacije</t>
  </si>
  <si>
    <t xml:space="preserve"> RAČUN FINANCIRANJA</t>
  </si>
  <si>
    <t>Izvor financiranja 11</t>
  </si>
  <si>
    <t>Izvor financiranja 11.1.</t>
  </si>
  <si>
    <t>Opći prihodi i primici (Matična sredstva Županije)</t>
  </si>
  <si>
    <t>Prihodi za posebne namjene</t>
  </si>
  <si>
    <t>Izvor financiranja 32</t>
  </si>
  <si>
    <t>Prihodi za posebne namjene - višak preneseni</t>
  </si>
  <si>
    <t>Izvor financiranja 43.2.</t>
  </si>
  <si>
    <t>Izvor financiranja 43.1.</t>
  </si>
  <si>
    <t>Izvor financiranja 52</t>
  </si>
  <si>
    <t>Ostale pomoći</t>
  </si>
  <si>
    <t>Izvor financiranja 61</t>
  </si>
  <si>
    <t>Donacije</t>
  </si>
  <si>
    <t>43.1.</t>
  </si>
  <si>
    <t>43.2.</t>
  </si>
  <si>
    <t>VIŠAK KORIŠTEN ZA POKRIĆE RASHODA</t>
  </si>
  <si>
    <t>Naknade za rad predstavničkih i izvršnih tijela</t>
  </si>
  <si>
    <t>Izgradnja i uređenje objekata te nabava i održavanje o.</t>
  </si>
  <si>
    <t>Ulaganja u računalne programe</t>
  </si>
  <si>
    <t>Nematerijalna proizvedena imovina</t>
  </si>
  <si>
    <t xml:space="preserve">POLUGODIŠNJI IZVJEŠTAJ O PRIHODIMA I RASHODIMA PREMA EKONOMSKOJ KLASIFIKACIJI </t>
  </si>
  <si>
    <t>POLUGODIŠNJI IZVJEŠTAJ O PRIHODIMA I RASHODIMA PREMA IZVORIMA FINANCIRANJA</t>
  </si>
  <si>
    <t xml:space="preserve">POLUGODIŠNJI IZVJEŠTAJ RAČUNA FINANCIRANJA PREMA EKONOMSKOJ KLASIFIKACIJI </t>
  </si>
  <si>
    <t>POLUGODIŠNJI IZVJEŠTAJ PO PROGRAMSKOJ KLASIFIKACIJI</t>
  </si>
  <si>
    <t>Izvršenje         01-06/2024.</t>
  </si>
  <si>
    <t>Izvorni plan 2025.</t>
  </si>
  <si>
    <t xml:space="preserve">Tekući plan 2025. </t>
  </si>
  <si>
    <t>Ostvarenje / Izvršenje         01-06/2025.</t>
  </si>
  <si>
    <t>INDEKS 2025/2024.</t>
  </si>
  <si>
    <t>INDEKS Izvršenje/Plan 2025.</t>
  </si>
  <si>
    <t>POLUGODIŠNJI IZVJEŠTAJ O IZVRŠENJU FINANCIJSKOG PLANA                                                                                                           DOMA ZA STARIJE I NEMOĆNE OSOBE LOVRET, SPLIT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</si>
</sst>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8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4" fillId="0" borderId="3" xfId="0" applyFont="1" applyBorder="1"/>
    <xf numFmtId="0" fontId="19" fillId="0" borderId="3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17" fillId="0" borderId="3" xfId="0" applyNumberFormat="1" applyFont="1" applyBorder="1"/>
    <xf numFmtId="4" fontId="6" fillId="2" borderId="3" xfId="0" applyNumberFormat="1" applyFont="1" applyFill="1" applyBorder="1"/>
    <xf numFmtId="0" fontId="23" fillId="2" borderId="3" xfId="0" quotePrefix="1" applyFont="1" applyFill="1" applyBorder="1" applyAlignment="1">
      <alignment horizontal="left" vertical="center"/>
    </xf>
    <xf numFmtId="4" fontId="24" fillId="0" borderId="3" xfId="0" applyNumberFormat="1" applyFon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2" fontId="20" fillId="3" borderId="3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24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49" fontId="25" fillId="0" borderId="6" xfId="0" applyNumberFormat="1" applyFont="1" applyBorder="1" applyAlignment="1">
      <alignment horizontal="left" vertical="top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17" fillId="0" borderId="0" xfId="0" applyNumberFormat="1" applyFont="1"/>
    <xf numFmtId="2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6" fillId="0" borderId="3" xfId="0" applyNumberFormat="1" applyFont="1" applyBorder="1"/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22" fillId="0" borderId="5" xfId="0" applyFont="1" applyBorder="1" applyAlignment="1">
      <alignment horizontal="right" vertical="center"/>
    </xf>
    <xf numFmtId="0" fontId="22" fillId="0" borderId="3" xfId="0" applyFont="1" applyBorder="1"/>
    <xf numFmtId="0" fontId="22" fillId="3" borderId="3" xfId="0" applyFont="1" applyFill="1" applyBorder="1"/>
    <xf numFmtId="4" fontId="22" fillId="3" borderId="3" xfId="0" applyNumberFormat="1" applyFont="1" applyFill="1" applyBorder="1"/>
    <xf numFmtId="0" fontId="24" fillId="0" borderId="3" xfId="0" applyFont="1" applyBorder="1"/>
    <xf numFmtId="2" fontId="22" fillId="3" borderId="3" xfId="0" applyNumberFormat="1" applyFont="1" applyFill="1" applyBorder="1"/>
    <xf numFmtId="2" fontId="22" fillId="0" borderId="3" xfId="0" applyNumberFormat="1" applyFont="1" applyBorder="1"/>
    <xf numFmtId="2" fontId="24" fillId="0" borderId="3" xfId="0" applyNumberFormat="1" applyFont="1" applyBorder="1"/>
    <xf numFmtId="0" fontId="22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4" fontId="8" fillId="2" borderId="3" xfId="0" quotePrefix="1" applyNumberFormat="1" applyFont="1" applyFill="1" applyBorder="1" applyAlignment="1">
      <alignment horizontal="right" vertical="center"/>
    </xf>
    <xf numFmtId="2" fontId="8" fillId="2" borderId="3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4" fontId="9" fillId="2" borderId="3" xfId="0" applyNumberFormat="1" applyFont="1" applyFill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3" fontId="3" fillId="2" borderId="3" xfId="0" applyNumberFormat="1" applyFont="1" applyFill="1" applyBorder="1"/>
    <xf numFmtId="4" fontId="16" fillId="0" borderId="3" xfId="1" applyNumberFormat="1" applyFont="1" applyBorder="1" applyAlignment="1">
      <alignment vertical="center" wrapText="1"/>
    </xf>
    <xf numFmtId="0" fontId="18" fillId="0" borderId="3" xfId="1" applyFont="1" applyBorder="1" applyAlignment="1">
      <alignment vertical="center" wrapText="1"/>
    </xf>
    <xf numFmtId="4" fontId="18" fillId="0" borderId="3" xfId="1" applyNumberFormat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4" fontId="8" fillId="2" borderId="3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7" fillId="2" borderId="4" xfId="0" quotePrefix="1" applyFont="1" applyFill="1" applyBorder="1" applyAlignment="1">
      <alignment horizontal="left" vertical="center"/>
    </xf>
    <xf numFmtId="4" fontId="3" fillId="2" borderId="7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4" fontId="28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29" fillId="0" borderId="0" xfId="0" applyFont="1"/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2" fontId="30" fillId="3" borderId="3" xfId="0" applyNumberFormat="1" applyFont="1" applyFill="1" applyBorder="1"/>
    <xf numFmtId="4" fontId="9" fillId="3" borderId="3" xfId="0" quotePrefix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20" fillId="0" borderId="1" xfId="0" quotePrefix="1" applyFont="1" applyBorder="1" applyAlignment="1">
      <alignment horizontal="center" wrapText="1"/>
    </xf>
    <xf numFmtId="0" fontId="20" fillId="0" borderId="2" xfId="0" quotePrefix="1" applyFont="1" applyBorder="1" applyAlignment="1">
      <alignment horizontal="center" wrapText="1"/>
    </xf>
    <xf numFmtId="0" fontId="20" fillId="0" borderId="4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right" wrapText="1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I23" sqref="I23"/>
    </sheetView>
  </sheetViews>
  <sheetFormatPr defaultRowHeight="15" x14ac:dyDescent="0.25"/>
  <cols>
    <col min="5" max="5" width="10.28515625" customWidth="1"/>
    <col min="6" max="6" width="14.42578125" bestFit="1" customWidth="1"/>
    <col min="7" max="7" width="14.140625" customWidth="1"/>
    <col min="8" max="8" width="15" customWidth="1"/>
    <col min="9" max="9" width="14.42578125" bestFit="1" customWidth="1"/>
    <col min="10" max="10" width="12.140625" customWidth="1"/>
    <col min="11" max="11" width="13.5703125" customWidth="1"/>
    <col min="14" max="14" width="11.7109375" bestFit="1" customWidth="1"/>
  </cols>
  <sheetData>
    <row r="1" spans="1:11" ht="55.5" customHeight="1" x14ac:dyDescent="0.25">
      <c r="A1" s="142" t="s">
        <v>210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5.75" x14ac:dyDescent="0.25">
      <c r="A2" s="142" t="s">
        <v>20</v>
      </c>
      <c r="B2" s="142"/>
      <c r="C2" s="142"/>
      <c r="D2" s="142"/>
      <c r="E2" s="142"/>
      <c r="F2" s="142"/>
      <c r="G2" s="142"/>
      <c r="H2" s="142"/>
      <c r="I2" s="142"/>
      <c r="J2" s="143"/>
      <c r="K2" s="143"/>
    </row>
    <row r="3" spans="1:11" ht="18" customHeight="1" x14ac:dyDescent="0.25">
      <c r="A3" s="142" t="s">
        <v>26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18" x14ac:dyDescent="0.25">
      <c r="A4" s="1"/>
      <c r="B4" s="2"/>
      <c r="C4" s="2"/>
      <c r="D4" s="2"/>
      <c r="E4" s="5"/>
      <c r="F4" s="6"/>
      <c r="G4" s="6"/>
      <c r="H4" s="6"/>
      <c r="I4" s="6"/>
      <c r="J4" s="6"/>
      <c r="K4" s="87" t="s">
        <v>33</v>
      </c>
    </row>
    <row r="5" spans="1:11" ht="38.25" x14ac:dyDescent="0.25">
      <c r="A5" s="129"/>
      <c r="B5" s="130"/>
      <c r="C5" s="130"/>
      <c r="D5" s="131"/>
      <c r="E5" s="132"/>
      <c r="F5" s="51" t="s">
        <v>204</v>
      </c>
      <c r="G5" s="51" t="s">
        <v>205</v>
      </c>
      <c r="H5" s="51" t="s">
        <v>206</v>
      </c>
      <c r="I5" s="51" t="s">
        <v>207</v>
      </c>
      <c r="J5" s="51" t="s">
        <v>208</v>
      </c>
      <c r="K5" s="51" t="s">
        <v>209</v>
      </c>
    </row>
    <row r="6" spans="1:11" s="46" customFormat="1" ht="11.25" x14ac:dyDescent="0.2">
      <c r="A6" s="145">
        <v>1</v>
      </c>
      <c r="B6" s="146"/>
      <c r="C6" s="146"/>
      <c r="D6" s="146"/>
      <c r="E6" s="147"/>
      <c r="F6" s="45">
        <v>2</v>
      </c>
      <c r="G6" s="45">
        <v>3</v>
      </c>
      <c r="H6" s="45">
        <v>4</v>
      </c>
      <c r="I6" s="45">
        <v>5</v>
      </c>
      <c r="J6" s="45" t="s">
        <v>86</v>
      </c>
      <c r="K6" s="45" t="s">
        <v>85</v>
      </c>
    </row>
    <row r="7" spans="1:11" x14ac:dyDescent="0.25">
      <c r="A7" s="154" t="s">
        <v>0</v>
      </c>
      <c r="B7" s="151"/>
      <c r="C7" s="151"/>
      <c r="D7" s="151"/>
      <c r="E7" s="155"/>
      <c r="F7" s="39">
        <f>F8+F9</f>
        <v>956472.97</v>
      </c>
      <c r="G7" s="39">
        <f t="shared" ref="G7:J7" si="0">G8+G9</f>
        <v>2343804.17</v>
      </c>
      <c r="H7" s="39">
        <f t="shared" si="0"/>
        <v>2344359.79</v>
      </c>
      <c r="I7" s="39">
        <f t="shared" si="0"/>
        <v>1190818.49</v>
      </c>
      <c r="J7" s="39">
        <f t="shared" si="0"/>
        <v>124.50100811526332</v>
      </c>
      <c r="K7" s="39">
        <f>I7/H7*100</f>
        <v>50.795039868859035</v>
      </c>
    </row>
    <row r="8" spans="1:11" x14ac:dyDescent="0.25">
      <c r="A8" s="156" t="s">
        <v>67</v>
      </c>
      <c r="B8" s="153"/>
      <c r="C8" s="153"/>
      <c r="D8" s="153"/>
      <c r="E8" s="149"/>
      <c r="F8" s="40">
        <v>956472.97</v>
      </c>
      <c r="G8" s="40">
        <f>G10</f>
        <v>2343804.17</v>
      </c>
      <c r="H8" s="40">
        <v>2344359.79</v>
      </c>
      <c r="I8" s="40">
        <v>1190818.49</v>
      </c>
      <c r="J8" s="40">
        <f>I8/F8*100</f>
        <v>124.50100811526332</v>
      </c>
      <c r="K8" s="40">
        <f>I8/H8*100</f>
        <v>50.795039868859035</v>
      </c>
    </row>
    <row r="9" spans="1:11" x14ac:dyDescent="0.25">
      <c r="A9" s="148" t="s">
        <v>68</v>
      </c>
      <c r="B9" s="149"/>
      <c r="C9" s="149"/>
      <c r="D9" s="149"/>
      <c r="E9" s="149"/>
      <c r="F9" s="40"/>
      <c r="G9" s="40"/>
      <c r="H9" s="40"/>
      <c r="I9" s="40"/>
      <c r="J9" s="40"/>
      <c r="K9" s="40"/>
    </row>
    <row r="10" spans="1:11" x14ac:dyDescent="0.25">
      <c r="A10" s="24" t="s">
        <v>1</v>
      </c>
      <c r="B10" s="26"/>
      <c r="C10" s="26"/>
      <c r="D10" s="26"/>
      <c r="E10" s="26"/>
      <c r="F10" s="39">
        <f>F11+F12</f>
        <v>1086410.08</v>
      </c>
      <c r="G10" s="39">
        <f t="shared" ref="G10:I10" si="1">G11+G12</f>
        <v>2343804.17</v>
      </c>
      <c r="H10" s="39">
        <f t="shared" si="1"/>
        <v>2344359.79</v>
      </c>
      <c r="I10" s="39">
        <f t="shared" si="1"/>
        <v>1304424.3199999998</v>
      </c>
      <c r="J10" s="39">
        <f>I10/F10*100</f>
        <v>120.06739849100072</v>
      </c>
      <c r="K10" s="39">
        <f>I10/H10*100</f>
        <v>55.640961151274468</v>
      </c>
    </row>
    <row r="11" spans="1:11" x14ac:dyDescent="0.25">
      <c r="A11" s="152" t="s">
        <v>69</v>
      </c>
      <c r="B11" s="153"/>
      <c r="C11" s="153"/>
      <c r="D11" s="153"/>
      <c r="E11" s="153"/>
      <c r="F11" s="40">
        <v>1073731.29</v>
      </c>
      <c r="G11" s="40">
        <f>2274682+6269.17+1000</f>
        <v>2281951.17</v>
      </c>
      <c r="H11" s="40">
        <f>2281951.17+555.62</f>
        <v>2282506.79</v>
      </c>
      <c r="I11" s="40">
        <f>1229935.5+3035.45+1370.9</f>
        <v>1234341.8499999999</v>
      </c>
      <c r="J11" s="40">
        <f>I11/F11*100</f>
        <v>114.95817077287558</v>
      </c>
      <c r="K11" s="40">
        <f>I11/H11*100</f>
        <v>54.078342960811078</v>
      </c>
    </row>
    <row r="12" spans="1:11" x14ac:dyDescent="0.25">
      <c r="A12" s="148" t="s">
        <v>70</v>
      </c>
      <c r="B12" s="149"/>
      <c r="C12" s="149"/>
      <c r="D12" s="149"/>
      <c r="E12" s="149"/>
      <c r="F12" s="40">
        <v>12678.79</v>
      </c>
      <c r="G12" s="40">
        <f>41945+19908</f>
        <v>61853</v>
      </c>
      <c r="H12" s="40">
        <v>61853</v>
      </c>
      <c r="I12" s="40">
        <f>45345.22+24737.25</f>
        <v>70082.47</v>
      </c>
      <c r="J12" s="40">
        <f>I12/F12*100</f>
        <v>552.75361450106834</v>
      </c>
      <c r="K12" s="40">
        <f>I12/H12*100</f>
        <v>113.30488416083296</v>
      </c>
    </row>
    <row r="13" spans="1:11" x14ac:dyDescent="0.25">
      <c r="A13" s="150" t="s">
        <v>2</v>
      </c>
      <c r="B13" s="151"/>
      <c r="C13" s="151"/>
      <c r="D13" s="151"/>
      <c r="E13" s="151"/>
      <c r="F13" s="39">
        <f>F7-F10</f>
        <v>-129937.1100000001</v>
      </c>
      <c r="G13" s="39">
        <f>G7-G10</f>
        <v>0</v>
      </c>
      <c r="H13" s="39">
        <f>H7-H10</f>
        <v>0</v>
      </c>
      <c r="I13" s="39">
        <f t="shared" ref="G13:I13" si="2">I7-I10</f>
        <v>-113605.82999999984</v>
      </c>
      <c r="J13" s="39">
        <f>I13/F13*100</f>
        <v>87.431396619487501</v>
      </c>
      <c r="K13" s="39" t="s">
        <v>87</v>
      </c>
    </row>
    <row r="14" spans="1:11" ht="18" x14ac:dyDescent="0.25">
      <c r="A14" s="3"/>
      <c r="B14" s="17"/>
      <c r="C14" s="17"/>
      <c r="D14" s="17"/>
      <c r="E14" s="17"/>
      <c r="F14" s="17"/>
      <c r="G14" s="17"/>
      <c r="H14" s="17"/>
      <c r="I14" s="18"/>
      <c r="J14" s="18"/>
      <c r="K14" s="18"/>
    </row>
    <row r="15" spans="1:11" ht="18" customHeight="1" x14ac:dyDescent="0.25">
      <c r="A15" s="142" t="s">
        <v>27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1" ht="18" x14ac:dyDescent="0.25">
      <c r="A16" s="3"/>
      <c r="B16" s="17"/>
      <c r="C16" s="17"/>
      <c r="D16" s="17"/>
      <c r="E16" s="17"/>
      <c r="F16" s="17"/>
      <c r="G16" s="17"/>
      <c r="H16" s="17"/>
      <c r="I16" s="18"/>
      <c r="J16" s="18"/>
      <c r="K16" s="18"/>
    </row>
    <row r="17" spans="1:14" ht="39" customHeight="1" x14ac:dyDescent="0.25">
      <c r="A17" s="129"/>
      <c r="B17" s="130"/>
      <c r="C17" s="130"/>
      <c r="D17" s="131"/>
      <c r="E17" s="132"/>
      <c r="F17" s="51" t="s">
        <v>204</v>
      </c>
      <c r="G17" s="51" t="s">
        <v>205</v>
      </c>
      <c r="H17" s="51" t="s">
        <v>206</v>
      </c>
      <c r="I17" s="51" t="s">
        <v>207</v>
      </c>
      <c r="J17" s="51" t="s">
        <v>208</v>
      </c>
      <c r="K17" s="51" t="s">
        <v>209</v>
      </c>
    </row>
    <row r="18" spans="1:14" s="46" customFormat="1" ht="11.25" x14ac:dyDescent="0.2">
      <c r="A18" s="145">
        <v>1</v>
      </c>
      <c r="B18" s="146"/>
      <c r="C18" s="146"/>
      <c r="D18" s="146"/>
      <c r="E18" s="147"/>
      <c r="F18" s="45">
        <v>2</v>
      </c>
      <c r="G18" s="45">
        <v>3</v>
      </c>
      <c r="H18" s="45">
        <v>4</v>
      </c>
      <c r="I18" s="45">
        <v>5</v>
      </c>
      <c r="J18" s="45" t="s">
        <v>86</v>
      </c>
      <c r="K18" s="45" t="s">
        <v>85</v>
      </c>
    </row>
    <row r="19" spans="1:14" ht="27.75" customHeight="1" x14ac:dyDescent="0.25">
      <c r="A19" s="157" t="s">
        <v>71</v>
      </c>
      <c r="B19" s="157"/>
      <c r="C19" s="157"/>
      <c r="D19" s="157"/>
      <c r="E19" s="157"/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85">
        <v>0</v>
      </c>
    </row>
    <row r="20" spans="1:14" ht="25.5" customHeight="1" x14ac:dyDescent="0.25">
      <c r="A20" s="157" t="s">
        <v>72</v>
      </c>
      <c r="B20" s="157"/>
      <c r="C20" s="157"/>
      <c r="D20" s="157"/>
      <c r="E20" s="157"/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85">
        <v>0</v>
      </c>
    </row>
    <row r="21" spans="1:14" ht="15" customHeight="1" x14ac:dyDescent="0.25">
      <c r="A21" s="158" t="s">
        <v>174</v>
      </c>
      <c r="B21" s="158"/>
      <c r="C21" s="158"/>
      <c r="D21" s="158"/>
      <c r="E21" s="158"/>
      <c r="F21" s="39">
        <f>+F19-F20</f>
        <v>0</v>
      </c>
      <c r="G21" s="39">
        <f t="shared" ref="G21:I21" si="3">+G19-G20</f>
        <v>0</v>
      </c>
      <c r="H21" s="39">
        <f t="shared" si="3"/>
        <v>0</v>
      </c>
      <c r="I21" s="39">
        <f t="shared" si="3"/>
        <v>0</v>
      </c>
      <c r="J21" s="39">
        <v>0</v>
      </c>
      <c r="K21" s="86">
        <v>0</v>
      </c>
      <c r="N21" s="38"/>
    </row>
    <row r="22" spans="1:14" ht="15" customHeight="1" x14ac:dyDescent="0.25">
      <c r="A22" s="159" t="s">
        <v>175</v>
      </c>
      <c r="B22" s="159"/>
      <c r="C22" s="159"/>
      <c r="D22" s="159"/>
      <c r="E22" s="159"/>
      <c r="F22" s="39">
        <v>6834.37</v>
      </c>
      <c r="G22" s="39">
        <v>0</v>
      </c>
      <c r="H22" s="39">
        <v>555.62</v>
      </c>
      <c r="I22" s="39">
        <v>555.62</v>
      </c>
      <c r="J22" s="39">
        <f>I22/F22*100</f>
        <v>8.1297910414566381</v>
      </c>
      <c r="K22" s="86">
        <v>0</v>
      </c>
    </row>
    <row r="23" spans="1:14" x14ac:dyDescent="0.25">
      <c r="A23" s="159" t="s">
        <v>176</v>
      </c>
      <c r="B23" s="159"/>
      <c r="C23" s="159"/>
      <c r="D23" s="159"/>
      <c r="E23" s="159"/>
      <c r="F23" s="39">
        <f>F13+F22</f>
        <v>-123102.74000000011</v>
      </c>
      <c r="G23" s="39">
        <f t="shared" ref="G23" si="4">G13+G22</f>
        <v>0</v>
      </c>
      <c r="H23" s="39">
        <f>H13+H22</f>
        <v>555.62</v>
      </c>
      <c r="I23" s="39">
        <f>I13+I22</f>
        <v>-113050.20999999985</v>
      </c>
      <c r="J23" s="39">
        <f>I23/F23*100</f>
        <v>91.834032288801808</v>
      </c>
      <c r="K23" s="86">
        <v>0</v>
      </c>
    </row>
    <row r="24" spans="1:14" ht="18" x14ac:dyDescent="0.25">
      <c r="A24" s="16"/>
      <c r="B24" s="17"/>
      <c r="C24" s="17"/>
      <c r="D24" s="17"/>
      <c r="E24" s="17"/>
      <c r="F24" s="17"/>
      <c r="G24" s="17"/>
      <c r="H24" s="17"/>
      <c r="I24" s="18"/>
      <c r="J24" s="18"/>
      <c r="K24" s="18"/>
    </row>
  </sheetData>
  <mergeCells count="17">
    <mergeCell ref="A20:E20"/>
    <mergeCell ref="A21:E21"/>
    <mergeCell ref="A18:E18"/>
    <mergeCell ref="A23:E23"/>
    <mergeCell ref="A22:E22"/>
    <mergeCell ref="A19:E19"/>
    <mergeCell ref="A1:K1"/>
    <mergeCell ref="A2:K2"/>
    <mergeCell ref="A3:K3"/>
    <mergeCell ref="A6:E6"/>
    <mergeCell ref="A15:K15"/>
    <mergeCell ref="A12:E12"/>
    <mergeCell ref="A13:E13"/>
    <mergeCell ref="A11:E11"/>
    <mergeCell ref="A7:E7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19B2-2436-410D-9E50-6DEC70E4BDEA}">
  <sheetPr>
    <pageSetUpPr fitToPage="1"/>
  </sheetPr>
  <dimension ref="B1:L118"/>
  <sheetViews>
    <sheetView topLeftCell="A89" zoomScaleNormal="100" workbookViewId="0">
      <selection activeCell="J80" sqref="J80"/>
    </sheetView>
  </sheetViews>
  <sheetFormatPr defaultRowHeight="15" x14ac:dyDescent="0.25"/>
  <cols>
    <col min="2" max="2" width="5.140625" customWidth="1"/>
    <col min="3" max="3" width="3" bestFit="1" customWidth="1"/>
    <col min="4" max="4" width="4.5703125" bestFit="1" customWidth="1"/>
    <col min="5" max="5" width="5" bestFit="1" customWidth="1"/>
    <col min="6" max="6" width="60.140625" customWidth="1"/>
    <col min="7" max="7" width="14.7109375" bestFit="1" customWidth="1"/>
    <col min="8" max="8" width="11.7109375" bestFit="1" customWidth="1"/>
    <col min="9" max="9" width="14.7109375" customWidth="1"/>
    <col min="10" max="10" width="11.85546875" bestFit="1" customWidth="1"/>
    <col min="11" max="11" width="10.140625" style="67" bestFit="1" customWidth="1"/>
    <col min="12" max="12" width="14" bestFit="1" customWidth="1"/>
  </cols>
  <sheetData>
    <row r="1" spans="2:12" ht="24" customHeight="1" x14ac:dyDescent="0.25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2:12" ht="15.75" customHeight="1" x14ac:dyDescent="0.25">
      <c r="B2" s="170" t="s">
        <v>96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2" ht="15.75" customHeight="1" x14ac:dyDescent="0.25">
      <c r="B3" s="170" t="s">
        <v>200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2" ht="14.25" customHeight="1" x14ac:dyDescent="0.25">
      <c r="B4" s="171" t="s">
        <v>33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2:12" ht="45" customHeight="1" x14ac:dyDescent="0.25">
      <c r="B5" s="166" t="s">
        <v>15</v>
      </c>
      <c r="C5" s="167"/>
      <c r="D5" s="167"/>
      <c r="E5" s="167"/>
      <c r="F5" s="168"/>
      <c r="G5" s="51" t="s">
        <v>204</v>
      </c>
      <c r="H5" s="51" t="s">
        <v>205</v>
      </c>
      <c r="I5" s="51" t="s">
        <v>206</v>
      </c>
      <c r="J5" s="51" t="s">
        <v>207</v>
      </c>
      <c r="K5" s="51" t="s">
        <v>208</v>
      </c>
      <c r="L5" s="51" t="s">
        <v>209</v>
      </c>
    </row>
    <row r="6" spans="2:12" ht="15.75" customHeight="1" x14ac:dyDescent="0.25">
      <c r="B6" s="163">
        <v>1</v>
      </c>
      <c r="C6" s="164"/>
      <c r="D6" s="164"/>
      <c r="E6" s="164"/>
      <c r="F6" s="165"/>
      <c r="G6" s="52">
        <v>2</v>
      </c>
      <c r="H6" s="52">
        <v>3</v>
      </c>
      <c r="I6" s="52">
        <v>4</v>
      </c>
      <c r="J6" s="52">
        <v>5</v>
      </c>
      <c r="K6" s="63" t="s">
        <v>86</v>
      </c>
      <c r="L6" s="52" t="s">
        <v>85</v>
      </c>
    </row>
    <row r="7" spans="2:12" ht="15.75" customHeight="1" x14ac:dyDescent="0.25">
      <c r="B7" s="9"/>
      <c r="C7" s="9"/>
      <c r="D7" s="9"/>
      <c r="E7" s="9"/>
      <c r="F7" s="9" t="s">
        <v>95</v>
      </c>
      <c r="G7" s="59">
        <f t="shared" ref="G7:H7" si="0">+G8</f>
        <v>956472.97</v>
      </c>
      <c r="H7" s="59">
        <f t="shared" si="0"/>
        <v>2343804.17</v>
      </c>
      <c r="I7" s="59">
        <f>+I8</f>
        <v>2343804.17</v>
      </c>
      <c r="J7" s="59">
        <f>+J8</f>
        <v>1190818.4900000002</v>
      </c>
      <c r="K7" s="64">
        <f>J7/G7*100</f>
        <v>124.50100811526335</v>
      </c>
      <c r="L7" s="60">
        <f>J7/I7*100</f>
        <v>50.807081292973386</v>
      </c>
    </row>
    <row r="8" spans="2:12" x14ac:dyDescent="0.25">
      <c r="B8" s="9">
        <v>6</v>
      </c>
      <c r="C8" s="9"/>
      <c r="D8" s="9"/>
      <c r="E8" s="9"/>
      <c r="F8" s="9" t="s">
        <v>8</v>
      </c>
      <c r="G8" s="56">
        <f t="shared" ref="G8:I8" si="1">+G9+G13+G16+G19+G23</f>
        <v>956472.97</v>
      </c>
      <c r="H8" s="56">
        <f t="shared" si="1"/>
        <v>2343804.17</v>
      </c>
      <c r="I8" s="56">
        <f t="shared" si="1"/>
        <v>2343804.17</v>
      </c>
      <c r="J8" s="56">
        <f>+J9+J13+J16+J19+J23</f>
        <v>1190818.4900000002</v>
      </c>
      <c r="K8" s="64">
        <f t="shared" ref="K8:K26" si="2">J8/G8*100</f>
        <v>124.50100811526335</v>
      </c>
      <c r="L8" s="60">
        <f t="shared" ref="L8:L23" si="3">J8/I8*100</f>
        <v>50.807081292973386</v>
      </c>
    </row>
    <row r="9" spans="2:12" s="68" customFormat="1" x14ac:dyDescent="0.25">
      <c r="B9" s="9"/>
      <c r="C9" s="9">
        <v>63</v>
      </c>
      <c r="D9" s="9"/>
      <c r="E9" s="9"/>
      <c r="F9" s="9" t="s">
        <v>28</v>
      </c>
      <c r="G9" s="59">
        <f t="shared" ref="G9" si="4">+G10</f>
        <v>0</v>
      </c>
      <c r="H9" s="59">
        <v>1000</v>
      </c>
      <c r="I9" s="59">
        <v>1000</v>
      </c>
      <c r="J9" s="59">
        <f>+J10</f>
        <v>12836.25</v>
      </c>
      <c r="K9" s="64" t="e">
        <f>J9/G9*100</f>
        <v>#DIV/0!</v>
      </c>
      <c r="L9" s="60">
        <f t="shared" si="3"/>
        <v>1283.625</v>
      </c>
    </row>
    <row r="10" spans="2:12" s="28" customFormat="1" ht="25.5" x14ac:dyDescent="0.25">
      <c r="B10" s="11"/>
      <c r="C10" s="11"/>
      <c r="D10" s="11">
        <v>636</v>
      </c>
      <c r="E10" s="11"/>
      <c r="F10" s="14" t="s">
        <v>97</v>
      </c>
      <c r="G10" s="58">
        <f t="shared" ref="G10" si="5">SUM(G11:G12)</f>
        <v>0</v>
      </c>
      <c r="H10" s="58"/>
      <c r="I10" s="58"/>
      <c r="J10" s="58">
        <f>SUM(J11:J12)</f>
        <v>12836.25</v>
      </c>
      <c r="K10" s="66" t="e">
        <f t="shared" si="2"/>
        <v>#DIV/0!</v>
      </c>
      <c r="L10" s="62"/>
    </row>
    <row r="11" spans="2:12" ht="25.5" x14ac:dyDescent="0.25">
      <c r="B11" s="10"/>
      <c r="C11" s="10"/>
      <c r="D11" s="10"/>
      <c r="E11" s="10">
        <v>6361</v>
      </c>
      <c r="F11" s="53" t="s">
        <v>98</v>
      </c>
      <c r="G11" s="44">
        <v>0</v>
      </c>
      <c r="H11" s="44"/>
      <c r="I11" s="44"/>
      <c r="J11" s="55">
        <v>0</v>
      </c>
      <c r="K11" s="65" t="e">
        <f t="shared" si="2"/>
        <v>#DIV/0!</v>
      </c>
      <c r="L11" s="61"/>
    </row>
    <row r="12" spans="2:12" ht="25.5" x14ac:dyDescent="0.25">
      <c r="B12" s="10"/>
      <c r="C12" s="10"/>
      <c r="D12" s="11"/>
      <c r="E12" s="10">
        <v>6362</v>
      </c>
      <c r="F12" s="53" t="s">
        <v>99</v>
      </c>
      <c r="G12" s="44">
        <v>0</v>
      </c>
      <c r="H12" s="44"/>
      <c r="I12" s="44"/>
      <c r="J12" s="55">
        <v>12836.25</v>
      </c>
      <c r="K12" s="65" t="e">
        <f t="shared" si="2"/>
        <v>#DIV/0!</v>
      </c>
      <c r="L12" s="61"/>
    </row>
    <row r="13" spans="2:12" s="68" customFormat="1" x14ac:dyDescent="0.25">
      <c r="B13" s="9"/>
      <c r="C13" s="9">
        <v>64</v>
      </c>
      <c r="D13" s="9"/>
      <c r="E13" s="9"/>
      <c r="F13" s="9" t="s">
        <v>40</v>
      </c>
      <c r="G13" s="59">
        <f t="shared" ref="G13" si="6">+G14</f>
        <v>51.79</v>
      </c>
      <c r="H13" s="59">
        <v>50</v>
      </c>
      <c r="I13" s="59">
        <v>50</v>
      </c>
      <c r="J13" s="59">
        <f>+J14</f>
        <v>20.66</v>
      </c>
      <c r="K13" s="64">
        <f t="shared" si="2"/>
        <v>39.891871017570963</v>
      </c>
      <c r="L13" s="60">
        <f t="shared" si="3"/>
        <v>41.32</v>
      </c>
    </row>
    <row r="14" spans="2:12" s="28" customFormat="1" x14ac:dyDescent="0.25">
      <c r="B14" s="11"/>
      <c r="C14" s="11"/>
      <c r="D14" s="11">
        <v>641</v>
      </c>
      <c r="E14" s="11"/>
      <c r="F14" s="14" t="s">
        <v>100</v>
      </c>
      <c r="G14" s="58">
        <f t="shared" ref="G14" si="7">SUM(G15)</f>
        <v>51.79</v>
      </c>
      <c r="H14" s="58"/>
      <c r="I14" s="58"/>
      <c r="J14" s="58">
        <f>SUM(J15)</f>
        <v>20.66</v>
      </c>
      <c r="K14" s="66">
        <f t="shared" si="2"/>
        <v>39.891871017570963</v>
      </c>
      <c r="L14" s="62"/>
    </row>
    <row r="15" spans="2:12" ht="25.5" x14ac:dyDescent="0.25">
      <c r="B15" s="10"/>
      <c r="C15" s="10"/>
      <c r="D15" s="10"/>
      <c r="E15" s="10">
        <v>6413</v>
      </c>
      <c r="F15" s="53" t="s">
        <v>101</v>
      </c>
      <c r="G15" s="44">
        <v>51.79</v>
      </c>
      <c r="H15" s="44"/>
      <c r="I15" s="44"/>
      <c r="J15" s="55">
        <v>20.66</v>
      </c>
      <c r="K15" s="65">
        <f>J15/G15*100</f>
        <v>39.891871017570963</v>
      </c>
      <c r="L15" s="61"/>
    </row>
    <row r="16" spans="2:12" s="68" customFormat="1" ht="25.5" x14ac:dyDescent="0.25">
      <c r="B16" s="9"/>
      <c r="C16" s="9">
        <v>65</v>
      </c>
      <c r="D16" s="9"/>
      <c r="E16" s="9"/>
      <c r="F16" s="9" t="s">
        <v>102</v>
      </c>
      <c r="G16" s="59">
        <f t="shared" ref="G16" si="8">+G17</f>
        <v>446297.35</v>
      </c>
      <c r="H16" s="59">
        <v>1100000</v>
      </c>
      <c r="I16" s="59">
        <v>1100000</v>
      </c>
      <c r="J16" s="59">
        <f>+J17</f>
        <v>583962.5</v>
      </c>
      <c r="K16" s="64">
        <f t="shared" si="2"/>
        <v>130.84606036760022</v>
      </c>
      <c r="L16" s="60">
        <f t="shared" si="3"/>
        <v>53.087499999999999</v>
      </c>
    </row>
    <row r="17" spans="2:12" s="28" customFormat="1" x14ac:dyDescent="0.25">
      <c r="B17" s="11"/>
      <c r="C17" s="11"/>
      <c r="D17" s="11">
        <v>652</v>
      </c>
      <c r="E17" s="11"/>
      <c r="F17" s="14" t="s">
        <v>103</v>
      </c>
      <c r="G17" s="58">
        <f t="shared" ref="G17" si="9">SUM(G18)</f>
        <v>446297.35</v>
      </c>
      <c r="H17" s="58"/>
      <c r="I17" s="58"/>
      <c r="J17" s="58">
        <f>SUM(J18)</f>
        <v>583962.5</v>
      </c>
      <c r="K17" s="66">
        <f t="shared" si="2"/>
        <v>130.84606036760022</v>
      </c>
      <c r="L17" s="62"/>
    </row>
    <row r="18" spans="2:12" x14ac:dyDescent="0.25">
      <c r="B18" s="10"/>
      <c r="C18" s="10"/>
      <c r="D18" s="10"/>
      <c r="E18" s="10">
        <v>6526</v>
      </c>
      <c r="F18" s="53" t="s">
        <v>104</v>
      </c>
      <c r="G18" s="44">
        <v>446297.35</v>
      </c>
      <c r="H18" s="44"/>
      <c r="I18" s="44"/>
      <c r="J18" s="55">
        <f>583652.5+310</f>
        <v>583962.5</v>
      </c>
      <c r="K18" s="65">
        <f t="shared" si="2"/>
        <v>130.84606036760022</v>
      </c>
      <c r="L18" s="61"/>
    </row>
    <row r="19" spans="2:12" s="68" customFormat="1" ht="25.5" x14ac:dyDescent="0.25">
      <c r="B19" s="21"/>
      <c r="C19" s="21">
        <v>66</v>
      </c>
      <c r="D19" s="57"/>
      <c r="E19" s="57"/>
      <c r="F19" s="9" t="s">
        <v>105</v>
      </c>
      <c r="G19" s="59">
        <f t="shared" ref="G19" si="10">+G20</f>
        <v>749.57</v>
      </c>
      <c r="H19" s="59">
        <v>1000</v>
      </c>
      <c r="I19" s="59">
        <v>1000</v>
      </c>
      <c r="J19" s="59">
        <f>+J20</f>
        <v>1712.9</v>
      </c>
      <c r="K19" s="64">
        <f t="shared" si="2"/>
        <v>228.5176834718572</v>
      </c>
      <c r="L19" s="60">
        <f t="shared" si="3"/>
        <v>171.29000000000002</v>
      </c>
    </row>
    <row r="20" spans="2:12" s="28" customFormat="1" ht="25.5" x14ac:dyDescent="0.25">
      <c r="B20" s="11"/>
      <c r="C20" s="57"/>
      <c r="D20" s="11">
        <v>663</v>
      </c>
      <c r="E20" s="11"/>
      <c r="F20" s="15" t="s">
        <v>106</v>
      </c>
      <c r="G20" s="58">
        <f>SUM(G21:G22)</f>
        <v>749.57</v>
      </c>
      <c r="H20" s="58"/>
      <c r="I20" s="58"/>
      <c r="J20" s="58">
        <f t="shared" ref="J20" si="11">SUM(J21:J22)</f>
        <v>1712.9</v>
      </c>
      <c r="K20" s="66">
        <f t="shared" si="2"/>
        <v>228.5176834718572</v>
      </c>
      <c r="L20" s="62"/>
    </row>
    <row r="21" spans="2:12" x14ac:dyDescent="0.25">
      <c r="B21" s="10"/>
      <c r="C21" s="21"/>
      <c r="D21" s="10"/>
      <c r="E21" s="10">
        <v>6631</v>
      </c>
      <c r="F21" s="13" t="s">
        <v>107</v>
      </c>
      <c r="G21" s="44">
        <v>749.57</v>
      </c>
      <c r="H21" s="44"/>
      <c r="I21" s="44"/>
      <c r="J21" s="55">
        <v>1712.9</v>
      </c>
      <c r="K21" s="65">
        <f t="shared" si="2"/>
        <v>228.5176834718572</v>
      </c>
      <c r="L21" s="61"/>
    </row>
    <row r="22" spans="2:12" x14ac:dyDescent="0.25">
      <c r="B22" s="10"/>
      <c r="C22" s="21"/>
      <c r="D22" s="10"/>
      <c r="E22" s="10">
        <v>6632</v>
      </c>
      <c r="F22" s="13" t="s">
        <v>111</v>
      </c>
      <c r="G22" s="44">
        <v>0</v>
      </c>
      <c r="H22" s="44"/>
      <c r="I22" s="44"/>
      <c r="J22" s="55"/>
      <c r="K22" s="65" t="e">
        <f t="shared" ref="K22" si="12">J22/G22*100</f>
        <v>#DIV/0!</v>
      </c>
      <c r="L22" s="61"/>
    </row>
    <row r="23" spans="2:12" s="68" customFormat="1" ht="25.5" x14ac:dyDescent="0.25">
      <c r="B23" s="21"/>
      <c r="C23" s="21">
        <v>67</v>
      </c>
      <c r="D23" s="57"/>
      <c r="E23" s="57"/>
      <c r="F23" s="9" t="s">
        <v>30</v>
      </c>
      <c r="G23" s="59">
        <f t="shared" ref="G23" si="13">G24</f>
        <v>509374.25999999995</v>
      </c>
      <c r="H23" s="59">
        <f>565680+607952+41945+19908+6269.17</f>
        <v>1241754.17</v>
      </c>
      <c r="I23" s="59">
        <f>565680+607952+41945+19908+6269.17</f>
        <v>1241754.17</v>
      </c>
      <c r="J23" s="59">
        <f>J24</f>
        <v>592286.18000000005</v>
      </c>
      <c r="K23" s="64">
        <f t="shared" si="2"/>
        <v>116.27721039535844</v>
      </c>
      <c r="L23" s="60">
        <f t="shared" si="3"/>
        <v>47.697539038664956</v>
      </c>
    </row>
    <row r="24" spans="2:12" s="28" customFormat="1" ht="25.5" x14ac:dyDescent="0.25">
      <c r="B24" s="11"/>
      <c r="C24" s="57"/>
      <c r="D24" s="11">
        <v>671</v>
      </c>
      <c r="E24" s="11"/>
      <c r="F24" s="15" t="s">
        <v>108</v>
      </c>
      <c r="G24" s="58">
        <f t="shared" ref="G24" si="14">SUM(G25:G26)</f>
        <v>509374.25999999995</v>
      </c>
      <c r="H24" s="58"/>
      <c r="I24" s="58"/>
      <c r="J24" s="58">
        <f>SUM(J25:J26)</f>
        <v>592286.18000000005</v>
      </c>
      <c r="K24" s="66">
        <f t="shared" si="2"/>
        <v>116.27721039535844</v>
      </c>
      <c r="L24" s="62"/>
    </row>
    <row r="25" spans="2:12" x14ac:dyDescent="0.25">
      <c r="B25" s="10"/>
      <c r="C25" s="21"/>
      <c r="D25" s="10"/>
      <c r="E25" s="10">
        <v>6711</v>
      </c>
      <c r="F25" s="13" t="s">
        <v>109</v>
      </c>
      <c r="G25" s="44">
        <v>500451.97</v>
      </c>
      <c r="H25" s="44"/>
      <c r="I25" s="44"/>
      <c r="J25" s="55">
        <f>'Prema izvorima financiranja'!G8-J26</f>
        <v>568792.43000000005</v>
      </c>
      <c r="K25" s="65">
        <f t="shared" si="2"/>
        <v>113.65574802313199</v>
      </c>
      <c r="L25" s="61"/>
    </row>
    <row r="26" spans="2:12" x14ac:dyDescent="0.25">
      <c r="B26" s="10"/>
      <c r="C26" s="10"/>
      <c r="D26" s="10"/>
      <c r="E26" s="10">
        <v>6712</v>
      </c>
      <c r="F26" s="13" t="s">
        <v>110</v>
      </c>
      <c r="G26" s="44">
        <v>8922.2900000000009</v>
      </c>
      <c r="H26" s="44"/>
      <c r="I26" s="44"/>
      <c r="J26" s="55">
        <v>23493.75</v>
      </c>
      <c r="K26" s="65">
        <f t="shared" si="2"/>
        <v>263.3152475429514</v>
      </c>
      <c r="L26" s="61"/>
    </row>
    <row r="27" spans="2:12" x14ac:dyDescent="0.25">
      <c r="B27" s="71"/>
      <c r="C27" s="71"/>
      <c r="D27" s="71"/>
      <c r="E27" s="71"/>
      <c r="F27" s="72"/>
      <c r="G27" s="73"/>
      <c r="H27" s="73"/>
      <c r="I27" s="73"/>
      <c r="J27" s="74"/>
      <c r="K27" s="75"/>
      <c r="L27" s="76"/>
    </row>
    <row r="28" spans="2:12" ht="45" customHeight="1" x14ac:dyDescent="0.25">
      <c r="B28" s="166" t="s">
        <v>15</v>
      </c>
      <c r="C28" s="167"/>
      <c r="D28" s="167"/>
      <c r="E28" s="167"/>
      <c r="F28" s="168"/>
      <c r="G28" s="51" t="s">
        <v>204</v>
      </c>
      <c r="H28" s="51" t="s">
        <v>205</v>
      </c>
      <c r="I28" s="51" t="s">
        <v>206</v>
      </c>
      <c r="J28" s="51" t="s">
        <v>207</v>
      </c>
      <c r="K28" s="51" t="s">
        <v>208</v>
      </c>
      <c r="L28" s="51" t="s">
        <v>209</v>
      </c>
    </row>
    <row r="29" spans="2:12" x14ac:dyDescent="0.25">
      <c r="B29" s="163">
        <v>1</v>
      </c>
      <c r="C29" s="164"/>
      <c r="D29" s="164"/>
      <c r="E29" s="164"/>
      <c r="F29" s="165"/>
      <c r="G29" s="52">
        <v>2</v>
      </c>
      <c r="H29" s="52">
        <v>3</v>
      </c>
      <c r="I29" s="52">
        <v>4</v>
      </c>
      <c r="J29" s="52">
        <v>5</v>
      </c>
      <c r="K29" s="63" t="s">
        <v>86</v>
      </c>
      <c r="L29" s="52" t="s">
        <v>85</v>
      </c>
    </row>
    <row r="30" spans="2:12" x14ac:dyDescent="0.25">
      <c r="B30" s="21"/>
      <c r="C30" s="21">
        <v>92</v>
      </c>
      <c r="D30" s="57"/>
      <c r="E30" s="57"/>
      <c r="F30" s="9" t="s">
        <v>84</v>
      </c>
      <c r="G30" s="59">
        <f t="shared" ref="G30" si="15">G31</f>
        <v>0</v>
      </c>
      <c r="H30" s="59">
        <v>0</v>
      </c>
      <c r="I30" s="59">
        <v>555.62</v>
      </c>
      <c r="J30" s="59">
        <f>J31</f>
        <v>0</v>
      </c>
      <c r="K30" s="64" t="e">
        <f t="shared" ref="K30:K33" si="16">J30/G30*100</f>
        <v>#DIV/0!</v>
      </c>
      <c r="L30" s="60">
        <f>J30/I30*100</f>
        <v>0</v>
      </c>
    </row>
    <row r="31" spans="2:12" x14ac:dyDescent="0.25">
      <c r="B31" s="11"/>
      <c r="C31" s="57"/>
      <c r="D31" s="11">
        <v>922</v>
      </c>
      <c r="E31" s="11"/>
      <c r="F31" s="15" t="s">
        <v>168</v>
      </c>
      <c r="G31" s="58">
        <f>SUM(G32)</f>
        <v>0</v>
      </c>
      <c r="H31" s="58"/>
      <c r="I31" s="58"/>
      <c r="J31" s="58">
        <f>J32</f>
        <v>0</v>
      </c>
      <c r="K31" s="66" t="e">
        <f t="shared" si="16"/>
        <v>#DIV/0!</v>
      </c>
      <c r="L31" s="62"/>
    </row>
    <row r="32" spans="2:12" x14ac:dyDescent="0.25">
      <c r="B32" s="10"/>
      <c r="C32" s="21"/>
      <c r="D32" s="10"/>
      <c r="E32" s="10">
        <v>9221</v>
      </c>
      <c r="F32" s="13" t="s">
        <v>169</v>
      </c>
      <c r="G32" s="44">
        <v>0</v>
      </c>
      <c r="H32" s="44"/>
      <c r="I32" s="44"/>
      <c r="J32" s="55">
        <v>0</v>
      </c>
      <c r="K32" s="65" t="e">
        <f t="shared" si="16"/>
        <v>#DIV/0!</v>
      </c>
      <c r="L32" s="61"/>
    </row>
    <row r="33" spans="2:12" x14ac:dyDescent="0.25">
      <c r="B33" s="160" t="s">
        <v>172</v>
      </c>
      <c r="C33" s="161"/>
      <c r="D33" s="161"/>
      <c r="E33" s="161"/>
      <c r="F33" s="162"/>
      <c r="G33" s="39">
        <f>+G30+G7</f>
        <v>956472.97</v>
      </c>
      <c r="H33" s="39">
        <f t="shared" ref="H33:J33" si="17">+H30+H7</f>
        <v>2343804.17</v>
      </c>
      <c r="I33" s="39">
        <f t="shared" si="17"/>
        <v>2344359.79</v>
      </c>
      <c r="J33" s="39">
        <f t="shared" si="17"/>
        <v>1190818.4900000002</v>
      </c>
      <c r="K33" s="79">
        <f t="shared" si="16"/>
        <v>124.50100811526335</v>
      </c>
      <c r="L33" s="80">
        <f t="shared" ref="L33" si="18">J33/I33*100</f>
        <v>50.79503986885905</v>
      </c>
    </row>
    <row r="34" spans="2:12" ht="23.25" customHeight="1" x14ac:dyDescent="0.25">
      <c r="B34" s="71"/>
      <c r="C34" s="71"/>
      <c r="D34" s="71"/>
      <c r="E34" s="71"/>
      <c r="F34" s="72"/>
      <c r="G34" s="73"/>
      <c r="H34" s="73"/>
      <c r="I34" s="73"/>
      <c r="J34" s="74"/>
      <c r="K34" s="75"/>
      <c r="L34" s="76"/>
    </row>
    <row r="35" spans="2:12" ht="18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</row>
    <row r="36" spans="2:12" ht="41.25" customHeight="1" x14ac:dyDescent="0.25">
      <c r="B36" s="166" t="s">
        <v>15</v>
      </c>
      <c r="C36" s="167"/>
      <c r="D36" s="167"/>
      <c r="E36" s="167"/>
      <c r="F36" s="168"/>
      <c r="G36" s="51" t="s">
        <v>204</v>
      </c>
      <c r="H36" s="51" t="s">
        <v>205</v>
      </c>
      <c r="I36" s="51" t="s">
        <v>206</v>
      </c>
      <c r="J36" s="51" t="s">
        <v>207</v>
      </c>
      <c r="K36" s="51" t="s">
        <v>208</v>
      </c>
      <c r="L36" s="51" t="s">
        <v>209</v>
      </c>
    </row>
    <row r="37" spans="2:12" x14ac:dyDescent="0.25">
      <c r="B37" s="163">
        <v>1</v>
      </c>
      <c r="C37" s="164"/>
      <c r="D37" s="164"/>
      <c r="E37" s="164"/>
      <c r="F37" s="165"/>
      <c r="G37" s="52">
        <v>2</v>
      </c>
      <c r="H37" s="52">
        <v>3</v>
      </c>
      <c r="I37" s="52">
        <v>4</v>
      </c>
      <c r="J37" s="52">
        <v>5</v>
      </c>
      <c r="K37" s="63" t="s">
        <v>86</v>
      </c>
      <c r="L37" s="52" t="s">
        <v>85</v>
      </c>
    </row>
    <row r="38" spans="2:12" x14ac:dyDescent="0.25">
      <c r="B38" s="9"/>
      <c r="C38" s="9"/>
      <c r="D38" s="9"/>
      <c r="E38" s="9"/>
      <c r="F38" s="9" t="s">
        <v>90</v>
      </c>
      <c r="G38" s="81">
        <f>+G39+G89</f>
        <v>1086410.08</v>
      </c>
      <c r="H38" s="81">
        <f t="shared" ref="H38:J38" si="19">+H39+H89</f>
        <v>2343804.17</v>
      </c>
      <c r="I38" s="81">
        <f t="shared" si="19"/>
        <v>2343804.17</v>
      </c>
      <c r="J38" s="81">
        <f t="shared" si="19"/>
        <v>1304424.3199999998</v>
      </c>
      <c r="K38" s="64">
        <f>J38/G38*100</f>
        <v>120.06739849100072</v>
      </c>
      <c r="L38" s="64">
        <f>J38/I38*100</f>
        <v>55.65415134490523</v>
      </c>
    </row>
    <row r="39" spans="2:12" s="68" customFormat="1" x14ac:dyDescent="0.25">
      <c r="B39" s="9">
        <v>3</v>
      </c>
      <c r="C39" s="9"/>
      <c r="D39" s="9"/>
      <c r="E39" s="9"/>
      <c r="F39" s="9" t="s">
        <v>10</v>
      </c>
      <c r="G39" s="81">
        <f>+G40+G48+G80+G86</f>
        <v>1073731.29</v>
      </c>
      <c r="H39" s="81">
        <f>+H40+H48+H80+H86</f>
        <v>2281951.17</v>
      </c>
      <c r="I39" s="81">
        <f t="shared" ref="I39:J39" si="20">+I40+I48+I80+I86</f>
        <v>2281951.17</v>
      </c>
      <c r="J39" s="81">
        <f t="shared" si="20"/>
        <v>1234341.8499999999</v>
      </c>
      <c r="K39" s="64">
        <f t="shared" ref="K39:K89" si="21">J39/G39*100</f>
        <v>114.95817077287558</v>
      </c>
      <c r="L39" s="64">
        <f t="shared" ref="L39:L40" si="22">J39/I39*100</f>
        <v>54.09151020527753</v>
      </c>
    </row>
    <row r="40" spans="2:12" s="68" customFormat="1" x14ac:dyDescent="0.25">
      <c r="B40" s="9"/>
      <c r="C40" s="9">
        <v>31</v>
      </c>
      <c r="D40" s="9"/>
      <c r="E40" s="9"/>
      <c r="F40" s="9" t="s">
        <v>11</v>
      </c>
      <c r="G40" s="81">
        <f>+G41+G44+G46</f>
        <v>867946.40999999992</v>
      </c>
      <c r="H40" s="81">
        <f>515000+500000+835000</f>
        <v>1850000</v>
      </c>
      <c r="I40" s="81">
        <v>1850000</v>
      </c>
      <c r="J40" s="81">
        <f t="shared" ref="J40" si="23">+J41+J44+J46</f>
        <v>1015655.77</v>
      </c>
      <c r="K40" s="64">
        <f t="shared" si="21"/>
        <v>117.01825807425139</v>
      </c>
      <c r="L40" s="64">
        <f t="shared" si="22"/>
        <v>54.900311891891896</v>
      </c>
    </row>
    <row r="41" spans="2:12" s="28" customFormat="1" x14ac:dyDescent="0.25">
      <c r="B41" s="11"/>
      <c r="C41" s="11"/>
      <c r="D41" s="11">
        <v>311</v>
      </c>
      <c r="E41" s="11"/>
      <c r="F41" s="11" t="s">
        <v>94</v>
      </c>
      <c r="G41" s="82">
        <f>SUM(G42:G43)</f>
        <v>711479.2</v>
      </c>
      <c r="H41" s="82"/>
      <c r="I41" s="82"/>
      <c r="J41" s="82">
        <f>SUM(J42:J43)</f>
        <v>831446.59000000008</v>
      </c>
      <c r="K41" s="66">
        <f t="shared" si="21"/>
        <v>116.86168618843674</v>
      </c>
      <c r="L41" s="66"/>
    </row>
    <row r="42" spans="2:12" x14ac:dyDescent="0.25">
      <c r="B42" s="10"/>
      <c r="C42" s="10"/>
      <c r="D42" s="10"/>
      <c r="E42" s="10">
        <v>3111</v>
      </c>
      <c r="F42" s="10" t="s">
        <v>93</v>
      </c>
      <c r="G42" s="44">
        <v>621271.32999999996</v>
      </c>
      <c r="H42" s="44"/>
      <c r="I42" s="44"/>
      <c r="J42" s="44">
        <v>735946.02</v>
      </c>
      <c r="K42" s="65">
        <f>J42/G42*100</f>
        <v>118.45806887628309</v>
      </c>
      <c r="L42" s="65"/>
    </row>
    <row r="43" spans="2:12" x14ac:dyDescent="0.25">
      <c r="B43" s="10"/>
      <c r="C43" s="10"/>
      <c r="D43" s="10"/>
      <c r="E43" s="10">
        <v>3114</v>
      </c>
      <c r="F43" s="10" t="s">
        <v>112</v>
      </c>
      <c r="G43" s="44">
        <v>90207.87</v>
      </c>
      <c r="H43" s="44"/>
      <c r="I43" s="44"/>
      <c r="J43" s="44">
        <v>95500.57</v>
      </c>
      <c r="K43" s="65">
        <f>J43/G43*100</f>
        <v>105.86722644044251</v>
      </c>
      <c r="L43" s="65"/>
    </row>
    <row r="44" spans="2:12" s="28" customFormat="1" x14ac:dyDescent="0.25">
      <c r="B44" s="11"/>
      <c r="C44" s="11"/>
      <c r="D44" s="11">
        <v>312</v>
      </c>
      <c r="E44" s="11"/>
      <c r="F44" s="11" t="s">
        <v>113</v>
      </c>
      <c r="G44" s="82">
        <v>39806.83</v>
      </c>
      <c r="H44" s="82"/>
      <c r="I44" s="82"/>
      <c r="J44" s="82">
        <f>SUM(J45)</f>
        <v>47121.75</v>
      </c>
      <c r="K44" s="66">
        <f t="shared" si="21"/>
        <v>118.37604250325886</v>
      </c>
      <c r="L44" s="66"/>
    </row>
    <row r="45" spans="2:12" x14ac:dyDescent="0.25">
      <c r="B45" s="10"/>
      <c r="C45" s="10"/>
      <c r="D45" s="10"/>
      <c r="E45" s="10">
        <v>3121</v>
      </c>
      <c r="F45" s="10" t="s">
        <v>113</v>
      </c>
      <c r="G45" s="44">
        <v>39806.83</v>
      </c>
      <c r="H45" s="44"/>
      <c r="I45" s="44"/>
      <c r="J45" s="44">
        <v>47121.75</v>
      </c>
      <c r="K45" s="65">
        <f t="shared" si="21"/>
        <v>118.37604250325886</v>
      </c>
      <c r="L45" s="65"/>
    </row>
    <row r="46" spans="2:12" s="28" customFormat="1" x14ac:dyDescent="0.25">
      <c r="B46" s="11"/>
      <c r="C46" s="11"/>
      <c r="D46" s="11">
        <v>313</v>
      </c>
      <c r="E46" s="69"/>
      <c r="F46" s="11" t="s">
        <v>147</v>
      </c>
      <c r="G46" s="82">
        <f>SUM(G47)</f>
        <v>116660.38</v>
      </c>
      <c r="H46" s="82"/>
      <c r="I46" s="82"/>
      <c r="J46" s="82">
        <f t="shared" ref="J46" si="24">SUM(J47)</f>
        <v>137087.43</v>
      </c>
      <c r="K46" s="66">
        <f t="shared" si="21"/>
        <v>117.50984353042566</v>
      </c>
      <c r="L46" s="66"/>
    </row>
    <row r="47" spans="2:12" x14ac:dyDescent="0.25">
      <c r="B47" s="10"/>
      <c r="C47" s="10"/>
      <c r="D47" s="10"/>
      <c r="E47" s="10">
        <v>3132</v>
      </c>
      <c r="F47" s="10" t="s">
        <v>114</v>
      </c>
      <c r="G47" s="44">
        <v>116660.38</v>
      </c>
      <c r="H47" s="44"/>
      <c r="I47" s="44"/>
      <c r="J47" s="44">
        <v>137087.43</v>
      </c>
      <c r="K47" s="65">
        <f t="shared" si="21"/>
        <v>117.50984353042566</v>
      </c>
      <c r="L47" s="65"/>
    </row>
    <row r="48" spans="2:12" s="68" customFormat="1" x14ac:dyDescent="0.25">
      <c r="B48" s="21"/>
      <c r="C48" s="21">
        <v>32</v>
      </c>
      <c r="D48" s="57"/>
      <c r="E48" s="57"/>
      <c r="F48" s="21" t="s">
        <v>23</v>
      </c>
      <c r="G48" s="81">
        <f>+G49+G54+G62+G72-G112</f>
        <v>198590.50999999998</v>
      </c>
      <c r="H48" s="81">
        <f>50680+107452+257000+1000+6269.17+1000</f>
        <v>423401.17</v>
      </c>
      <c r="I48" s="81">
        <v>423401.17</v>
      </c>
      <c r="J48" s="81">
        <f>+J49+J54+J62+J72-J112</f>
        <v>212469.88</v>
      </c>
      <c r="K48" s="64">
        <f t="shared" si="21"/>
        <v>106.98893919956195</v>
      </c>
      <c r="L48" s="64">
        <f>J48/I48*100</f>
        <v>50.181694112937855</v>
      </c>
    </row>
    <row r="49" spans="2:12" s="28" customFormat="1" x14ac:dyDescent="0.25">
      <c r="B49" s="11"/>
      <c r="C49" s="11"/>
      <c r="D49" s="11">
        <v>321</v>
      </c>
      <c r="E49" s="11"/>
      <c r="F49" s="11" t="s">
        <v>92</v>
      </c>
      <c r="G49" s="82">
        <f>SUM(G50:G53)</f>
        <v>23776.440000000002</v>
      </c>
      <c r="H49" s="82"/>
      <c r="I49" s="82"/>
      <c r="J49" s="82">
        <f>SUM(J50:J53)</f>
        <v>25186.420000000002</v>
      </c>
      <c r="K49" s="66">
        <f t="shared" si="21"/>
        <v>105.93015607046303</v>
      </c>
      <c r="L49" s="66"/>
    </row>
    <row r="50" spans="2:12" x14ac:dyDescent="0.25">
      <c r="B50" s="10"/>
      <c r="C50" s="10"/>
      <c r="D50" s="10"/>
      <c r="E50" s="10">
        <v>3211</v>
      </c>
      <c r="F50" s="10" t="s">
        <v>91</v>
      </c>
      <c r="G50" s="44">
        <v>426.6</v>
      </c>
      <c r="H50" s="44"/>
      <c r="I50" s="44"/>
      <c r="J50" s="44">
        <v>0</v>
      </c>
      <c r="K50" s="65">
        <f t="shared" si="21"/>
        <v>0</v>
      </c>
      <c r="L50" s="66"/>
    </row>
    <row r="51" spans="2:12" x14ac:dyDescent="0.25">
      <c r="B51" s="10"/>
      <c r="C51" s="10"/>
      <c r="D51" s="10"/>
      <c r="E51" s="10">
        <v>3212</v>
      </c>
      <c r="F51" s="10" t="s">
        <v>115</v>
      </c>
      <c r="G51" s="44">
        <v>21142.02</v>
      </c>
      <c r="H51" s="44"/>
      <c r="I51" s="44"/>
      <c r="J51" s="44">
        <v>24424.7</v>
      </c>
      <c r="K51" s="65">
        <f t="shared" si="21"/>
        <v>115.52680396669761</v>
      </c>
      <c r="L51" s="65"/>
    </row>
    <row r="52" spans="2:12" x14ac:dyDescent="0.25">
      <c r="B52" s="10"/>
      <c r="C52" s="10"/>
      <c r="D52" s="10"/>
      <c r="E52" s="10">
        <v>3213</v>
      </c>
      <c r="F52" s="10" t="s">
        <v>116</v>
      </c>
      <c r="G52" s="44">
        <v>1155.6500000000001</v>
      </c>
      <c r="H52" s="44"/>
      <c r="I52" s="44"/>
      <c r="J52" s="44">
        <v>0</v>
      </c>
      <c r="K52" s="65">
        <f t="shared" si="21"/>
        <v>0</v>
      </c>
      <c r="L52" s="65"/>
    </row>
    <row r="53" spans="2:12" x14ac:dyDescent="0.25">
      <c r="B53" s="10"/>
      <c r="C53" s="10"/>
      <c r="D53" s="10"/>
      <c r="E53" s="10">
        <v>3214</v>
      </c>
      <c r="F53" s="10" t="s">
        <v>117</v>
      </c>
      <c r="G53" s="44">
        <v>1052.17</v>
      </c>
      <c r="H53" s="44"/>
      <c r="I53" s="44"/>
      <c r="J53" s="44">
        <v>761.72</v>
      </c>
      <c r="K53" s="65">
        <f t="shared" si="21"/>
        <v>72.395145271201429</v>
      </c>
      <c r="L53" s="65"/>
    </row>
    <row r="54" spans="2:12" s="28" customFormat="1" x14ac:dyDescent="0.25">
      <c r="B54" s="11"/>
      <c r="C54" s="11"/>
      <c r="D54" s="11">
        <v>322</v>
      </c>
      <c r="E54" s="11"/>
      <c r="F54" s="11" t="s">
        <v>148</v>
      </c>
      <c r="G54" s="82">
        <f>SUM(G55:G61)</f>
        <v>127397.84999999998</v>
      </c>
      <c r="H54" s="82"/>
      <c r="I54" s="82"/>
      <c r="J54" s="82">
        <f t="shared" ref="J54" si="25">SUM(J55:J61)</f>
        <v>135915.97</v>
      </c>
      <c r="K54" s="66">
        <f t="shared" si="21"/>
        <v>106.68623528576033</v>
      </c>
      <c r="L54" s="66"/>
    </row>
    <row r="55" spans="2:12" x14ac:dyDescent="0.25">
      <c r="B55" s="10"/>
      <c r="C55" s="10"/>
      <c r="D55" s="10"/>
      <c r="E55" s="10">
        <v>3221</v>
      </c>
      <c r="F55" s="10" t="s">
        <v>118</v>
      </c>
      <c r="G55" s="44">
        <v>7511.7</v>
      </c>
      <c r="H55" s="44"/>
      <c r="I55" s="44"/>
      <c r="J55" s="44">
        <v>8764.8799999999992</v>
      </c>
      <c r="K55" s="65">
        <f t="shared" si="21"/>
        <v>116.68304112251553</v>
      </c>
      <c r="L55" s="65"/>
    </row>
    <row r="56" spans="2:12" x14ac:dyDescent="0.25">
      <c r="B56" s="10"/>
      <c r="C56" s="10"/>
      <c r="D56" s="10"/>
      <c r="E56" s="10">
        <v>3222</v>
      </c>
      <c r="F56" s="10" t="s">
        <v>119</v>
      </c>
      <c r="G56" s="44">
        <v>83981.28</v>
      </c>
      <c r="H56" s="44"/>
      <c r="I56" s="44"/>
      <c r="J56" s="44">
        <v>88888.74</v>
      </c>
      <c r="K56" s="65">
        <f t="shared" si="21"/>
        <v>105.84351655511801</v>
      </c>
      <c r="L56" s="65"/>
    </row>
    <row r="57" spans="2:12" x14ac:dyDescent="0.25">
      <c r="B57" s="10"/>
      <c r="C57" s="10"/>
      <c r="D57" s="10"/>
      <c r="E57" s="10">
        <v>3223</v>
      </c>
      <c r="F57" s="10" t="s">
        <v>120</v>
      </c>
      <c r="G57" s="44">
        <v>30719.35</v>
      </c>
      <c r="H57" s="44"/>
      <c r="I57" s="44"/>
      <c r="J57" s="44">
        <v>33302.449999999997</v>
      </c>
      <c r="K57" s="65">
        <f t="shared" si="21"/>
        <v>108.40870656442925</v>
      </c>
      <c r="L57" s="65"/>
    </row>
    <row r="58" spans="2:12" x14ac:dyDescent="0.25">
      <c r="B58" s="10"/>
      <c r="C58" s="10"/>
      <c r="D58" s="10"/>
      <c r="E58" s="10">
        <v>3224</v>
      </c>
      <c r="F58" s="10" t="s">
        <v>121</v>
      </c>
      <c r="G58" s="44">
        <v>683.37</v>
      </c>
      <c r="H58" s="44"/>
      <c r="I58" s="44"/>
      <c r="J58" s="44">
        <v>2163.92</v>
      </c>
      <c r="K58" s="65">
        <f t="shared" si="21"/>
        <v>316.65422830970044</v>
      </c>
      <c r="L58" s="65"/>
    </row>
    <row r="59" spans="2:12" x14ac:dyDescent="0.25">
      <c r="B59" s="10"/>
      <c r="C59" s="10"/>
      <c r="D59" s="10"/>
      <c r="E59" s="10">
        <v>3225</v>
      </c>
      <c r="F59" s="10" t="s">
        <v>122</v>
      </c>
      <c r="G59" s="44">
        <v>2328.42</v>
      </c>
      <c r="H59" s="44"/>
      <c r="I59" s="44"/>
      <c r="J59" s="44">
        <v>2685.58</v>
      </c>
      <c r="K59" s="65">
        <f t="shared" si="21"/>
        <v>115.33915702493536</v>
      </c>
      <c r="L59" s="65"/>
    </row>
    <row r="60" spans="2:12" x14ac:dyDescent="0.25">
      <c r="B60" s="10"/>
      <c r="C60" s="10"/>
      <c r="D60" s="10"/>
      <c r="E60" s="10">
        <v>3226</v>
      </c>
      <c r="F60" s="10" t="s">
        <v>123</v>
      </c>
      <c r="G60" s="44">
        <v>0</v>
      </c>
      <c r="H60" s="44"/>
      <c r="I60" s="44"/>
      <c r="J60" s="44">
        <v>0</v>
      </c>
      <c r="K60" s="65" t="e">
        <f t="shared" si="21"/>
        <v>#DIV/0!</v>
      </c>
      <c r="L60" s="65"/>
    </row>
    <row r="61" spans="2:12" x14ac:dyDescent="0.25">
      <c r="B61" s="10"/>
      <c r="C61" s="10"/>
      <c r="D61" s="10"/>
      <c r="E61" s="10">
        <v>3227</v>
      </c>
      <c r="F61" s="10" t="s">
        <v>124</v>
      </c>
      <c r="G61" s="44">
        <v>2173.73</v>
      </c>
      <c r="H61" s="44"/>
      <c r="I61" s="44"/>
      <c r="J61" s="44">
        <v>110.4</v>
      </c>
      <c r="K61" s="65">
        <f t="shared" si="21"/>
        <v>5.07882763728706</v>
      </c>
      <c r="L61" s="65"/>
    </row>
    <row r="62" spans="2:12" s="28" customFormat="1" x14ac:dyDescent="0.25">
      <c r="B62" s="11"/>
      <c r="C62" s="11"/>
      <c r="D62" s="11">
        <v>323</v>
      </c>
      <c r="E62" s="11"/>
      <c r="F62" s="11" t="s">
        <v>149</v>
      </c>
      <c r="G62" s="82">
        <f>SUM(G63:G71)</f>
        <v>39496.76</v>
      </c>
      <c r="H62" s="82"/>
      <c r="I62" s="82"/>
      <c r="J62" s="82">
        <f t="shared" ref="J62" si="26">SUM(J63:J71)</f>
        <v>46597.359999999993</v>
      </c>
      <c r="K62" s="66">
        <f t="shared" si="21"/>
        <v>117.97767715630343</v>
      </c>
      <c r="L62" s="66"/>
    </row>
    <row r="63" spans="2:12" x14ac:dyDescent="0.25">
      <c r="B63" s="10"/>
      <c r="C63" s="10"/>
      <c r="D63" s="10"/>
      <c r="E63" s="10">
        <v>3231</v>
      </c>
      <c r="F63" s="10" t="s">
        <v>125</v>
      </c>
      <c r="G63" s="44">
        <v>951.31</v>
      </c>
      <c r="H63" s="44"/>
      <c r="I63" s="44"/>
      <c r="J63" s="44">
        <v>1094.02</v>
      </c>
      <c r="K63" s="65">
        <f t="shared" si="21"/>
        <v>115.0014190957732</v>
      </c>
      <c r="L63" s="65"/>
    </row>
    <row r="64" spans="2:12" x14ac:dyDescent="0.25">
      <c r="B64" s="10"/>
      <c r="C64" s="10"/>
      <c r="D64" s="10"/>
      <c r="E64" s="10">
        <v>3232</v>
      </c>
      <c r="F64" s="10" t="s">
        <v>126</v>
      </c>
      <c r="G64" s="44">
        <v>10380.16</v>
      </c>
      <c r="H64" s="44"/>
      <c r="I64" s="44"/>
      <c r="J64" s="44">
        <v>18974.64</v>
      </c>
      <c r="K64" s="65">
        <f t="shared" si="21"/>
        <v>182.79718231703558</v>
      </c>
      <c r="L64" s="65"/>
    </row>
    <row r="65" spans="2:12" x14ac:dyDescent="0.25">
      <c r="B65" s="10"/>
      <c r="C65" s="10"/>
      <c r="D65" s="10"/>
      <c r="E65" s="10">
        <v>3233</v>
      </c>
      <c r="F65" s="10" t="s">
        <v>127</v>
      </c>
      <c r="G65" s="44">
        <v>0</v>
      </c>
      <c r="H65" s="44"/>
      <c r="I65" s="44"/>
      <c r="J65" s="44">
        <v>497.7</v>
      </c>
      <c r="K65" s="65" t="e">
        <f t="shared" si="21"/>
        <v>#DIV/0!</v>
      </c>
      <c r="L65" s="65"/>
    </row>
    <row r="66" spans="2:12" x14ac:dyDescent="0.25">
      <c r="B66" s="10"/>
      <c r="C66" s="10"/>
      <c r="D66" s="10"/>
      <c r="E66" s="10">
        <v>3234</v>
      </c>
      <c r="F66" s="10" t="s">
        <v>128</v>
      </c>
      <c r="G66" s="44">
        <v>12562.14</v>
      </c>
      <c r="H66" s="44"/>
      <c r="I66" s="44"/>
      <c r="J66" s="44">
        <v>12573.09</v>
      </c>
      <c r="K66" s="65">
        <f t="shared" si="21"/>
        <v>100.08716667701523</v>
      </c>
      <c r="L66" s="65"/>
    </row>
    <row r="67" spans="2:12" x14ac:dyDescent="0.25">
      <c r="B67" s="10"/>
      <c r="C67" s="10"/>
      <c r="D67" s="10"/>
      <c r="E67" s="10">
        <v>3235</v>
      </c>
      <c r="F67" s="10" t="s">
        <v>129</v>
      </c>
      <c r="G67" s="114">
        <v>0</v>
      </c>
      <c r="H67" s="44"/>
      <c r="I67" s="44"/>
      <c r="J67" s="44">
        <v>0</v>
      </c>
      <c r="K67" s="65" t="e">
        <f t="shared" si="21"/>
        <v>#DIV/0!</v>
      </c>
      <c r="L67" s="65"/>
    </row>
    <row r="68" spans="2:12" x14ac:dyDescent="0.25">
      <c r="B68" s="10"/>
      <c r="C68" s="10"/>
      <c r="D68" s="10"/>
      <c r="E68" s="10">
        <v>3236</v>
      </c>
      <c r="F68" s="10" t="s">
        <v>130</v>
      </c>
      <c r="G68" s="44">
        <v>6823.07</v>
      </c>
      <c r="H68" s="44"/>
      <c r="I68" s="44"/>
      <c r="J68" s="44">
        <v>4827.6099999999997</v>
      </c>
      <c r="K68" s="65">
        <f t="shared" si="21"/>
        <v>70.754220607439166</v>
      </c>
      <c r="L68" s="65"/>
    </row>
    <row r="69" spans="2:12" x14ac:dyDescent="0.25">
      <c r="B69" s="10"/>
      <c r="C69" s="10"/>
      <c r="D69" s="10"/>
      <c r="E69" s="10">
        <v>3237</v>
      </c>
      <c r="F69" s="10" t="s">
        <v>131</v>
      </c>
      <c r="G69" s="44">
        <v>1825.9</v>
      </c>
      <c r="H69" s="44"/>
      <c r="I69" s="44"/>
      <c r="J69" s="44">
        <v>1165.31</v>
      </c>
      <c r="K69" s="65">
        <f t="shared" si="21"/>
        <v>63.821129306095614</v>
      </c>
      <c r="L69" s="65"/>
    </row>
    <row r="70" spans="2:12" x14ac:dyDescent="0.25">
      <c r="B70" s="10"/>
      <c r="C70" s="10"/>
      <c r="D70" s="10"/>
      <c r="E70" s="10">
        <v>3238</v>
      </c>
      <c r="F70" s="10" t="s">
        <v>132</v>
      </c>
      <c r="G70" s="44">
        <v>6232.89</v>
      </c>
      <c r="H70" s="44"/>
      <c r="I70" s="44"/>
      <c r="J70" s="44">
        <v>7109.93</v>
      </c>
      <c r="K70" s="65">
        <f t="shared" si="21"/>
        <v>114.07116121093104</v>
      </c>
      <c r="L70" s="65"/>
    </row>
    <row r="71" spans="2:12" x14ac:dyDescent="0.25">
      <c r="B71" s="10"/>
      <c r="C71" s="10"/>
      <c r="D71" s="10"/>
      <c r="E71" s="10">
        <v>3239</v>
      </c>
      <c r="F71" s="10" t="s">
        <v>133</v>
      </c>
      <c r="G71" s="44">
        <v>721.29</v>
      </c>
      <c r="H71" s="44"/>
      <c r="I71" s="44"/>
      <c r="J71" s="44">
        <v>355.06</v>
      </c>
      <c r="K71" s="65">
        <f t="shared" si="21"/>
        <v>49.225692855855485</v>
      </c>
      <c r="L71" s="65"/>
    </row>
    <row r="72" spans="2:12" s="28" customFormat="1" x14ac:dyDescent="0.25">
      <c r="B72" s="11"/>
      <c r="C72" s="11"/>
      <c r="D72" s="11">
        <v>329</v>
      </c>
      <c r="E72" s="11"/>
      <c r="F72" s="11" t="s">
        <v>150</v>
      </c>
      <c r="G72" s="82">
        <f>SUM(G73:G79)</f>
        <v>7919.46</v>
      </c>
      <c r="H72" s="82"/>
      <c r="I72" s="82"/>
      <c r="J72" s="82">
        <f t="shared" ref="J72" si="27">SUM(J73:J79)</f>
        <v>4770.130000000001</v>
      </c>
      <c r="K72" s="66">
        <f t="shared" si="21"/>
        <v>60.233020938296313</v>
      </c>
      <c r="L72" s="66"/>
    </row>
    <row r="73" spans="2:12" x14ac:dyDescent="0.25">
      <c r="B73" s="10"/>
      <c r="C73" s="10"/>
      <c r="D73" s="10"/>
      <c r="E73" s="10">
        <v>3291</v>
      </c>
      <c r="F73" s="10" t="s">
        <v>134</v>
      </c>
      <c r="G73" s="44">
        <v>3132.16</v>
      </c>
      <c r="H73" s="44"/>
      <c r="I73" s="44"/>
      <c r="J73" s="44">
        <v>3446.26</v>
      </c>
      <c r="K73" s="65">
        <f t="shared" si="21"/>
        <v>110.02822333469555</v>
      </c>
      <c r="L73" s="65"/>
    </row>
    <row r="74" spans="2:12" x14ac:dyDescent="0.25">
      <c r="B74" s="10"/>
      <c r="C74" s="10"/>
      <c r="D74" s="10"/>
      <c r="E74" s="10">
        <v>3292</v>
      </c>
      <c r="F74" s="10" t="s">
        <v>135</v>
      </c>
      <c r="G74" s="44">
        <v>660.11</v>
      </c>
      <c r="H74" s="44"/>
      <c r="I74" s="44"/>
      <c r="J74" s="44">
        <v>354.76</v>
      </c>
      <c r="K74" s="65">
        <f t="shared" si="21"/>
        <v>53.742558058505395</v>
      </c>
      <c r="L74" s="65"/>
    </row>
    <row r="75" spans="2:12" x14ac:dyDescent="0.25">
      <c r="B75" s="10"/>
      <c r="C75" s="10"/>
      <c r="D75" s="10"/>
      <c r="E75" s="10">
        <v>3293</v>
      </c>
      <c r="F75" s="10" t="s">
        <v>136</v>
      </c>
      <c r="G75" s="44">
        <v>34.57</v>
      </c>
      <c r="H75" s="44"/>
      <c r="I75" s="44"/>
      <c r="J75" s="44">
        <v>224.09</v>
      </c>
      <c r="K75" s="65">
        <f t="shared" si="21"/>
        <v>648.22100086780438</v>
      </c>
      <c r="L75" s="65"/>
    </row>
    <row r="76" spans="2:12" x14ac:dyDescent="0.25">
      <c r="B76" s="10"/>
      <c r="C76" s="10"/>
      <c r="D76" s="10"/>
      <c r="E76" s="10">
        <v>3294</v>
      </c>
      <c r="F76" s="10" t="s">
        <v>137</v>
      </c>
      <c r="G76" s="44">
        <v>0</v>
      </c>
      <c r="H76" s="44"/>
      <c r="I76" s="44"/>
      <c r="J76" s="44">
        <v>0</v>
      </c>
      <c r="K76" s="65" t="e">
        <f t="shared" si="21"/>
        <v>#DIV/0!</v>
      </c>
      <c r="L76" s="65"/>
    </row>
    <row r="77" spans="2:12" x14ac:dyDescent="0.25">
      <c r="B77" s="10"/>
      <c r="C77" s="10"/>
      <c r="D77" s="10"/>
      <c r="E77" s="10">
        <v>3295</v>
      </c>
      <c r="F77" s="10" t="s">
        <v>138</v>
      </c>
      <c r="G77" s="44">
        <v>169.86</v>
      </c>
      <c r="H77" s="44"/>
      <c r="I77" s="44"/>
      <c r="J77" s="44">
        <v>142.52000000000001</v>
      </c>
      <c r="K77" s="65">
        <f t="shared" si="21"/>
        <v>83.904391852113505</v>
      </c>
      <c r="L77" s="65"/>
    </row>
    <row r="78" spans="2:12" x14ac:dyDescent="0.25">
      <c r="B78" s="10"/>
      <c r="C78" s="10"/>
      <c r="D78" s="10"/>
      <c r="E78" s="10" t="s">
        <v>139</v>
      </c>
      <c r="F78" s="10" t="s">
        <v>140</v>
      </c>
      <c r="G78" s="44">
        <v>3902.85</v>
      </c>
      <c r="H78" s="44"/>
      <c r="I78" s="44"/>
      <c r="J78" s="44">
        <v>577.5</v>
      </c>
      <c r="K78" s="65">
        <f t="shared" si="21"/>
        <v>14.796879203658865</v>
      </c>
      <c r="L78" s="65"/>
    </row>
    <row r="79" spans="2:12" x14ac:dyDescent="0.25">
      <c r="B79" s="10"/>
      <c r="C79" s="10"/>
      <c r="D79" s="10"/>
      <c r="E79" s="10">
        <v>3299</v>
      </c>
      <c r="F79" s="10" t="s">
        <v>141</v>
      </c>
      <c r="G79" s="44">
        <v>19.91</v>
      </c>
      <c r="H79" s="44"/>
      <c r="I79" s="44"/>
      <c r="J79" s="44">
        <v>25</v>
      </c>
      <c r="K79" s="65">
        <f t="shared" si="21"/>
        <v>125.5650426921145</v>
      </c>
      <c r="L79" s="65"/>
    </row>
    <row r="80" spans="2:12" s="68" customFormat="1" x14ac:dyDescent="0.25">
      <c r="B80" s="21"/>
      <c r="C80" s="21">
        <v>34</v>
      </c>
      <c r="D80" s="21"/>
      <c r="E80" s="21"/>
      <c r="F80" s="21" t="s">
        <v>52</v>
      </c>
      <c r="G80" s="81">
        <f>+G81</f>
        <v>3283.06</v>
      </c>
      <c r="H80" s="81">
        <f>50+500+2000</f>
        <v>2550</v>
      </c>
      <c r="I80" s="81">
        <v>2550</v>
      </c>
      <c r="J80" s="81">
        <f t="shared" ref="J80" si="28">+J81</f>
        <v>3698.48</v>
      </c>
      <c r="K80" s="64">
        <f t="shared" si="21"/>
        <v>112.65343916955524</v>
      </c>
      <c r="L80" s="64">
        <f>J80/I80*100</f>
        <v>145.03843137254901</v>
      </c>
    </row>
    <row r="81" spans="2:12" s="28" customFormat="1" x14ac:dyDescent="0.25">
      <c r="B81" s="11"/>
      <c r="C81" s="11"/>
      <c r="D81" s="11">
        <v>343</v>
      </c>
      <c r="E81" s="11"/>
      <c r="F81" s="11" t="s">
        <v>151</v>
      </c>
      <c r="G81" s="82">
        <f>SUM(G82:G85)</f>
        <v>3283.06</v>
      </c>
      <c r="H81" s="82"/>
      <c r="I81" s="82"/>
      <c r="J81" s="82">
        <f t="shared" ref="J81" si="29">SUM(J82:J85)</f>
        <v>3698.48</v>
      </c>
      <c r="K81" s="66">
        <f t="shared" si="21"/>
        <v>112.65343916955524</v>
      </c>
      <c r="L81" s="66"/>
    </row>
    <row r="82" spans="2:12" x14ac:dyDescent="0.25">
      <c r="B82" s="10"/>
      <c r="C82" s="10"/>
      <c r="D82" s="10"/>
      <c r="E82" s="10">
        <v>3431</v>
      </c>
      <c r="F82" s="10" t="s">
        <v>142</v>
      </c>
      <c r="G82" s="44">
        <v>1129.98</v>
      </c>
      <c r="H82" s="44"/>
      <c r="I82" s="44"/>
      <c r="J82" s="44">
        <v>1331.26</v>
      </c>
      <c r="K82" s="65">
        <f t="shared" si="21"/>
        <v>117.81270464963983</v>
      </c>
      <c r="L82" s="65"/>
    </row>
    <row r="83" spans="2:12" x14ac:dyDescent="0.25">
      <c r="B83" s="10"/>
      <c r="C83" s="21"/>
      <c r="D83" s="10"/>
      <c r="E83" s="10">
        <v>3432</v>
      </c>
      <c r="F83" s="53" t="s">
        <v>143</v>
      </c>
      <c r="G83" s="44">
        <v>0</v>
      </c>
      <c r="H83" s="44"/>
      <c r="I83" s="44"/>
      <c r="J83" s="44">
        <v>0</v>
      </c>
      <c r="K83" s="65" t="e">
        <f t="shared" si="21"/>
        <v>#DIV/0!</v>
      </c>
      <c r="L83" s="65"/>
    </row>
    <row r="84" spans="2:12" x14ac:dyDescent="0.25">
      <c r="B84" s="10"/>
      <c r="C84" s="21"/>
      <c r="D84" s="10"/>
      <c r="E84" s="10">
        <v>3433</v>
      </c>
      <c r="F84" s="53" t="s">
        <v>144</v>
      </c>
      <c r="G84" s="44">
        <v>2153.08</v>
      </c>
      <c r="H84" s="44"/>
      <c r="I84" s="44"/>
      <c r="J84" s="44">
        <v>367.22</v>
      </c>
      <c r="K84" s="65">
        <f t="shared" si="21"/>
        <v>17.055566908800419</v>
      </c>
      <c r="L84" s="65"/>
    </row>
    <row r="85" spans="2:12" x14ac:dyDescent="0.25">
      <c r="B85" s="10"/>
      <c r="C85" s="10"/>
      <c r="D85" s="10"/>
      <c r="E85" s="10">
        <v>3434</v>
      </c>
      <c r="F85" s="53" t="s">
        <v>145</v>
      </c>
      <c r="G85" s="44">
        <v>0</v>
      </c>
      <c r="H85" s="44"/>
      <c r="I85" s="44"/>
      <c r="J85" s="44">
        <v>2000</v>
      </c>
      <c r="K85" s="65" t="e">
        <f t="shared" si="21"/>
        <v>#DIV/0!</v>
      </c>
      <c r="L85" s="65"/>
    </row>
    <row r="86" spans="2:12" s="68" customFormat="1" x14ac:dyDescent="0.25">
      <c r="B86" s="21"/>
      <c r="C86" s="21">
        <v>37</v>
      </c>
      <c r="D86" s="21"/>
      <c r="E86" s="21"/>
      <c r="F86" s="70"/>
      <c r="G86" s="81">
        <f>+G87</f>
        <v>3911.31</v>
      </c>
      <c r="H86" s="81">
        <v>6000</v>
      </c>
      <c r="I86" s="81">
        <v>6000</v>
      </c>
      <c r="J86" s="81">
        <f t="shared" ref="J86" si="30">+J87</f>
        <v>2517.7199999999998</v>
      </c>
      <c r="K86" s="64">
        <f t="shared" si="21"/>
        <v>64.370249353797064</v>
      </c>
      <c r="L86" s="64">
        <f>J86/I86*100</f>
        <v>41.961999999999996</v>
      </c>
    </row>
    <row r="87" spans="2:12" s="28" customFormat="1" x14ac:dyDescent="0.25">
      <c r="B87" s="11"/>
      <c r="C87" s="11"/>
      <c r="D87" s="11">
        <v>372</v>
      </c>
      <c r="E87" s="11"/>
      <c r="F87" s="14" t="s">
        <v>152</v>
      </c>
      <c r="G87" s="82">
        <f>SUM(G88)</f>
        <v>3911.31</v>
      </c>
      <c r="H87" s="82"/>
      <c r="I87" s="82"/>
      <c r="J87" s="82">
        <f t="shared" ref="J87" si="31">SUM(J88)</f>
        <v>2517.7199999999998</v>
      </c>
      <c r="K87" s="66">
        <f t="shared" si="21"/>
        <v>64.370249353797064</v>
      </c>
      <c r="L87" s="66"/>
    </row>
    <row r="88" spans="2:12" x14ac:dyDescent="0.25">
      <c r="B88" s="10"/>
      <c r="C88" s="10"/>
      <c r="D88" s="10"/>
      <c r="E88" s="10">
        <v>3721</v>
      </c>
      <c r="F88" s="53" t="s">
        <v>146</v>
      </c>
      <c r="G88" s="44">
        <v>3911.31</v>
      </c>
      <c r="H88" s="44"/>
      <c r="I88" s="44"/>
      <c r="J88" s="44">
        <v>2517.7199999999998</v>
      </c>
      <c r="K88" s="65">
        <f t="shared" si="21"/>
        <v>64.370249353797064</v>
      </c>
      <c r="L88" s="65"/>
    </row>
    <row r="89" spans="2:12" s="68" customFormat="1" x14ac:dyDescent="0.25">
      <c r="B89" s="12">
        <v>4</v>
      </c>
      <c r="C89" s="12"/>
      <c r="D89" s="12"/>
      <c r="E89" s="12"/>
      <c r="F89" s="19" t="s">
        <v>12</v>
      </c>
      <c r="G89" s="81">
        <f>+G90+G98</f>
        <v>12678.79</v>
      </c>
      <c r="H89" s="81">
        <f t="shared" ref="H89:I89" si="32">+H90+H98</f>
        <v>61853</v>
      </c>
      <c r="I89" s="81">
        <f t="shared" si="32"/>
        <v>61853</v>
      </c>
      <c r="J89" s="81">
        <f>+J90+J98</f>
        <v>70082.47</v>
      </c>
      <c r="K89" s="64">
        <f t="shared" si="21"/>
        <v>552.75361450106834</v>
      </c>
      <c r="L89" s="64">
        <f>J89/I89*100</f>
        <v>113.30488416083296</v>
      </c>
    </row>
    <row r="90" spans="2:12" s="68" customFormat="1" x14ac:dyDescent="0.25">
      <c r="B90" s="9"/>
      <c r="C90" s="9">
        <v>41</v>
      </c>
      <c r="D90" s="9"/>
      <c r="E90" s="9"/>
      <c r="F90" s="19" t="s">
        <v>13</v>
      </c>
      <c r="G90" s="81">
        <f>+G91</f>
        <v>0</v>
      </c>
      <c r="H90" s="81">
        <f>30000+6545</f>
        <v>36545</v>
      </c>
      <c r="I90" s="81">
        <f>30000+6545</f>
        <v>36545</v>
      </c>
      <c r="J90" s="81">
        <f t="shared" ref="J90" si="33">+J91</f>
        <v>37238.75</v>
      </c>
      <c r="K90" s="64" t="e">
        <f t="shared" ref="K90:K106" si="34">J90/G90*100</f>
        <v>#DIV/0!</v>
      </c>
      <c r="L90" s="64"/>
    </row>
    <row r="91" spans="2:12" s="28" customFormat="1" x14ac:dyDescent="0.25">
      <c r="B91" s="15"/>
      <c r="C91" s="15"/>
      <c r="D91" s="11">
        <v>412</v>
      </c>
      <c r="E91" s="11"/>
      <c r="F91" s="11" t="s">
        <v>161</v>
      </c>
      <c r="G91" s="82">
        <f>SUM(G92:G97)</f>
        <v>0</v>
      </c>
      <c r="H91" s="82"/>
      <c r="I91" s="82"/>
      <c r="J91" s="82">
        <f t="shared" ref="J91" si="35">SUM(J92:J97)</f>
        <v>37238.75</v>
      </c>
      <c r="K91" s="65" t="e">
        <f t="shared" si="34"/>
        <v>#DIV/0!</v>
      </c>
      <c r="L91" s="66"/>
    </row>
    <row r="92" spans="2:12" x14ac:dyDescent="0.25">
      <c r="B92" s="13"/>
      <c r="C92" s="13"/>
      <c r="D92" s="10"/>
      <c r="E92" s="10">
        <v>4121</v>
      </c>
      <c r="F92" s="10" t="s">
        <v>162</v>
      </c>
      <c r="G92" s="44">
        <v>0</v>
      </c>
      <c r="H92" s="44"/>
      <c r="I92" s="83"/>
      <c r="J92" s="44">
        <v>0</v>
      </c>
      <c r="K92" s="65" t="e">
        <f t="shared" si="34"/>
        <v>#DIV/0!</v>
      </c>
      <c r="L92" s="65"/>
    </row>
    <row r="93" spans="2:12" x14ac:dyDescent="0.25">
      <c r="B93" s="13"/>
      <c r="C93" s="13"/>
      <c r="D93" s="10"/>
      <c r="E93" s="10">
        <v>4122</v>
      </c>
      <c r="F93" s="10" t="s">
        <v>163</v>
      </c>
      <c r="G93" s="44">
        <v>0</v>
      </c>
      <c r="H93" s="44"/>
      <c r="I93" s="83"/>
      <c r="J93" s="44">
        <v>0</v>
      </c>
      <c r="K93" s="65" t="e">
        <f t="shared" si="34"/>
        <v>#DIV/0!</v>
      </c>
      <c r="L93" s="65"/>
    </row>
    <row r="94" spans="2:12" x14ac:dyDescent="0.25">
      <c r="B94" s="13"/>
      <c r="C94" s="13"/>
      <c r="D94" s="10"/>
      <c r="E94" s="10">
        <v>4123</v>
      </c>
      <c r="F94" s="10" t="s">
        <v>164</v>
      </c>
      <c r="G94" s="44">
        <v>0</v>
      </c>
      <c r="H94" s="44"/>
      <c r="I94" s="83"/>
      <c r="J94" s="44">
        <v>0</v>
      </c>
      <c r="K94" s="65" t="e">
        <f t="shared" si="34"/>
        <v>#DIV/0!</v>
      </c>
      <c r="L94" s="65"/>
    </row>
    <row r="95" spans="2:12" x14ac:dyDescent="0.25">
      <c r="B95" s="13"/>
      <c r="C95" s="13"/>
      <c r="D95" s="10"/>
      <c r="E95" s="10">
        <v>4124</v>
      </c>
      <c r="F95" s="10" t="s">
        <v>165</v>
      </c>
      <c r="G95" s="44">
        <v>0</v>
      </c>
      <c r="H95" s="44"/>
      <c r="I95" s="83"/>
      <c r="J95" s="44">
        <f>30693.75+6545</f>
        <v>37238.75</v>
      </c>
      <c r="K95" s="65" t="e">
        <f t="shared" si="34"/>
        <v>#DIV/0!</v>
      </c>
      <c r="L95" s="65"/>
    </row>
    <row r="96" spans="2:12" x14ac:dyDescent="0.25">
      <c r="B96" s="13"/>
      <c r="C96" s="13"/>
      <c r="D96" s="10"/>
      <c r="E96" s="10">
        <v>4125</v>
      </c>
      <c r="F96" s="10" t="s">
        <v>166</v>
      </c>
      <c r="G96" s="44">
        <v>0</v>
      </c>
      <c r="H96" s="44"/>
      <c r="I96" s="83"/>
      <c r="J96" s="44">
        <v>0</v>
      </c>
      <c r="K96" s="65" t="e">
        <f t="shared" si="34"/>
        <v>#DIV/0!</v>
      </c>
      <c r="L96" s="65"/>
    </row>
    <row r="97" spans="2:12" x14ac:dyDescent="0.25">
      <c r="B97" s="13"/>
      <c r="C97" s="13"/>
      <c r="D97" s="10"/>
      <c r="E97" s="10">
        <v>4126</v>
      </c>
      <c r="F97" s="10" t="s">
        <v>167</v>
      </c>
      <c r="G97" s="44">
        <v>0</v>
      </c>
      <c r="H97" s="44"/>
      <c r="I97" s="83"/>
      <c r="J97" s="44">
        <v>0</v>
      </c>
      <c r="K97" s="65" t="e">
        <f t="shared" si="34"/>
        <v>#DIV/0!</v>
      </c>
      <c r="L97" s="65"/>
    </row>
    <row r="98" spans="2:12" s="68" customFormat="1" x14ac:dyDescent="0.25">
      <c r="B98" s="9"/>
      <c r="C98" s="9">
        <v>42</v>
      </c>
      <c r="D98" s="9"/>
      <c r="E98" s="9"/>
      <c r="F98" s="19" t="s">
        <v>13</v>
      </c>
      <c r="G98" s="81">
        <f>+G99+G107</f>
        <v>12678.79</v>
      </c>
      <c r="H98" s="81">
        <f>5400+19908</f>
        <v>25308</v>
      </c>
      <c r="I98" s="81">
        <f>5400+19908</f>
        <v>25308</v>
      </c>
      <c r="J98" s="81">
        <f>+J99+J107</f>
        <v>32843.72</v>
      </c>
      <c r="K98" s="64">
        <f t="shared" si="34"/>
        <v>259.04459337208044</v>
      </c>
      <c r="L98" s="64">
        <f>J98/I98*100</f>
        <v>129.77603919709185</v>
      </c>
    </row>
    <row r="99" spans="2:12" s="28" customFormat="1" x14ac:dyDescent="0.25">
      <c r="B99" s="15"/>
      <c r="C99" s="15"/>
      <c r="D99" s="11">
        <v>422</v>
      </c>
      <c r="E99" s="11"/>
      <c r="F99" s="11" t="s">
        <v>153</v>
      </c>
      <c r="G99" s="82">
        <f>+G100+G101+G102+G103+G104+G105+G106</f>
        <v>6157.49</v>
      </c>
      <c r="H99" s="82"/>
      <c r="I99" s="82"/>
      <c r="J99" s="82">
        <f t="shared" ref="J99" si="36">+J100+J101+J102+J103+J104+J105+J106</f>
        <v>32843.72</v>
      </c>
      <c r="K99" s="66">
        <f t="shared" si="34"/>
        <v>533.39461371435448</v>
      </c>
      <c r="L99" s="66"/>
    </row>
    <row r="100" spans="2:12" x14ac:dyDescent="0.25">
      <c r="B100" s="13"/>
      <c r="C100" s="13"/>
      <c r="D100" s="10"/>
      <c r="E100" s="10">
        <v>4221</v>
      </c>
      <c r="F100" s="10" t="s">
        <v>154</v>
      </c>
      <c r="G100" s="44">
        <v>1672.01</v>
      </c>
      <c r="H100" s="44"/>
      <c r="I100" s="83"/>
      <c r="J100" s="44">
        <v>1237.5</v>
      </c>
      <c r="K100" s="66">
        <f t="shared" si="34"/>
        <v>74.01271523495673</v>
      </c>
      <c r="L100" s="65"/>
    </row>
    <row r="101" spans="2:12" x14ac:dyDescent="0.25">
      <c r="B101" s="13"/>
      <c r="C101" s="13"/>
      <c r="D101" s="10"/>
      <c r="E101" s="10">
        <v>4222</v>
      </c>
      <c r="F101" s="10" t="s">
        <v>155</v>
      </c>
      <c r="G101" s="44">
        <v>279.98</v>
      </c>
      <c r="H101" s="44"/>
      <c r="I101" s="83"/>
      <c r="J101" s="44"/>
      <c r="K101" s="66">
        <f t="shared" si="34"/>
        <v>0</v>
      </c>
      <c r="L101" s="65"/>
    </row>
    <row r="102" spans="2:12" x14ac:dyDescent="0.25">
      <c r="B102" s="13"/>
      <c r="C102" s="13"/>
      <c r="D102" s="10"/>
      <c r="E102" s="10">
        <v>4223</v>
      </c>
      <c r="F102" s="10" t="s">
        <v>156</v>
      </c>
      <c r="G102" s="44">
        <v>0</v>
      </c>
      <c r="H102" s="44"/>
      <c r="I102" s="83"/>
      <c r="J102" s="44"/>
      <c r="K102" s="66" t="e">
        <f t="shared" si="34"/>
        <v>#DIV/0!</v>
      </c>
      <c r="L102" s="65"/>
    </row>
    <row r="103" spans="2:12" x14ac:dyDescent="0.25">
      <c r="B103" s="13"/>
      <c r="C103" s="13"/>
      <c r="D103" s="10"/>
      <c r="E103" s="10">
        <v>4224</v>
      </c>
      <c r="F103" s="10" t="s">
        <v>157</v>
      </c>
      <c r="G103" s="44">
        <v>0</v>
      </c>
      <c r="H103" s="44"/>
      <c r="I103" s="83"/>
      <c r="J103" s="44">
        <v>12836.25</v>
      </c>
      <c r="K103" s="66" t="e">
        <f t="shared" si="34"/>
        <v>#DIV/0!</v>
      </c>
      <c r="L103" s="65"/>
    </row>
    <row r="104" spans="2:12" x14ac:dyDescent="0.25">
      <c r="B104" s="13"/>
      <c r="C104" s="13"/>
      <c r="D104" s="10"/>
      <c r="E104" s="10">
        <v>4225</v>
      </c>
      <c r="F104" s="10" t="s">
        <v>158</v>
      </c>
      <c r="G104" s="44">
        <v>0</v>
      </c>
      <c r="H104" s="44"/>
      <c r="I104" s="83"/>
      <c r="J104" s="44"/>
      <c r="K104" s="66" t="e">
        <f t="shared" si="34"/>
        <v>#DIV/0!</v>
      </c>
      <c r="L104" s="65"/>
    </row>
    <row r="105" spans="2:12" x14ac:dyDescent="0.25">
      <c r="B105" s="13"/>
      <c r="C105" s="13"/>
      <c r="D105" s="10"/>
      <c r="E105" s="10">
        <v>4226</v>
      </c>
      <c r="F105" s="10" t="s">
        <v>159</v>
      </c>
      <c r="G105" s="44">
        <v>0</v>
      </c>
      <c r="H105" s="44"/>
      <c r="I105" s="83"/>
      <c r="J105" s="44"/>
      <c r="K105" s="66" t="e">
        <f t="shared" si="34"/>
        <v>#DIV/0!</v>
      </c>
      <c r="L105" s="65"/>
    </row>
    <row r="106" spans="2:12" x14ac:dyDescent="0.25">
      <c r="B106" s="13"/>
      <c r="C106" s="13"/>
      <c r="D106" s="10"/>
      <c r="E106" s="10">
        <v>4227</v>
      </c>
      <c r="F106" s="10" t="s">
        <v>160</v>
      </c>
      <c r="G106" s="44">
        <v>4205.5</v>
      </c>
      <c r="H106" s="44"/>
      <c r="I106" s="83"/>
      <c r="J106" s="44">
        <f>25314.97-6545</f>
        <v>18769.97</v>
      </c>
      <c r="K106" s="66">
        <f t="shared" si="34"/>
        <v>446.31958150041618</v>
      </c>
      <c r="L106" s="65"/>
    </row>
    <row r="107" spans="2:12" s="28" customFormat="1" x14ac:dyDescent="0.25">
      <c r="B107" s="15"/>
      <c r="C107" s="15"/>
      <c r="D107" s="11">
        <v>426</v>
      </c>
      <c r="E107" s="11"/>
      <c r="F107" s="11" t="s">
        <v>199</v>
      </c>
      <c r="G107" s="82">
        <f>G108</f>
        <v>6521.3</v>
      </c>
      <c r="H107" s="82"/>
      <c r="I107" s="82"/>
      <c r="J107" s="82">
        <f>J108</f>
        <v>0</v>
      </c>
      <c r="K107" s="65">
        <f t="shared" ref="K107:K108" si="37">J107/G107*100</f>
        <v>0</v>
      </c>
      <c r="L107" s="66"/>
    </row>
    <row r="108" spans="2:12" x14ac:dyDescent="0.25">
      <c r="B108" s="13"/>
      <c r="C108" s="13"/>
      <c r="D108" s="10"/>
      <c r="E108" s="10">
        <v>4262</v>
      </c>
      <c r="F108" s="10" t="s">
        <v>198</v>
      </c>
      <c r="G108" s="44">
        <v>6521.3</v>
      </c>
      <c r="H108" s="44"/>
      <c r="I108" s="83"/>
      <c r="J108" s="44"/>
      <c r="K108" s="65">
        <f t="shared" si="37"/>
        <v>0</v>
      </c>
      <c r="L108" s="65"/>
    </row>
    <row r="110" spans="2:12" ht="45" customHeight="1" x14ac:dyDescent="0.25">
      <c r="B110" s="166" t="s">
        <v>15</v>
      </c>
      <c r="C110" s="167"/>
      <c r="D110" s="167"/>
      <c r="E110" s="167"/>
      <c r="F110" s="168"/>
      <c r="G110" s="51" t="s">
        <v>204</v>
      </c>
      <c r="H110" s="51" t="s">
        <v>205</v>
      </c>
      <c r="I110" s="51" t="s">
        <v>206</v>
      </c>
      <c r="J110" s="51" t="s">
        <v>207</v>
      </c>
      <c r="K110" s="51" t="s">
        <v>208</v>
      </c>
      <c r="L110" s="51" t="s">
        <v>209</v>
      </c>
    </row>
    <row r="111" spans="2:12" x14ac:dyDescent="0.25">
      <c r="B111" s="163">
        <v>1</v>
      </c>
      <c r="C111" s="164"/>
      <c r="D111" s="164"/>
      <c r="E111" s="164"/>
      <c r="F111" s="165"/>
      <c r="G111" s="52">
        <v>2</v>
      </c>
      <c r="H111" s="52">
        <v>3</v>
      </c>
      <c r="I111" s="52">
        <v>4</v>
      </c>
      <c r="J111" s="52">
        <v>5</v>
      </c>
      <c r="K111" s="63" t="s">
        <v>86</v>
      </c>
      <c r="L111" s="52" t="s">
        <v>85</v>
      </c>
    </row>
    <row r="112" spans="2:12" x14ac:dyDescent="0.25">
      <c r="B112" s="21"/>
      <c r="C112" s="21">
        <v>92</v>
      </c>
      <c r="D112" s="57"/>
      <c r="E112" s="57"/>
      <c r="F112" s="9" t="s">
        <v>84</v>
      </c>
      <c r="G112" s="59">
        <f>G113</f>
        <v>0</v>
      </c>
      <c r="H112" s="59">
        <f t="shared" ref="H112" si="38">H113</f>
        <v>0</v>
      </c>
      <c r="I112" s="59">
        <v>555.62</v>
      </c>
      <c r="J112" s="59">
        <v>0</v>
      </c>
      <c r="K112" s="64" t="e">
        <f>J112/G112*100</f>
        <v>#DIV/0!</v>
      </c>
      <c r="L112" s="60">
        <f>J112/I112*100</f>
        <v>0</v>
      </c>
    </row>
    <row r="113" spans="2:12" x14ac:dyDescent="0.25">
      <c r="B113" s="11"/>
      <c r="C113" s="57"/>
      <c r="D113" s="11">
        <v>922</v>
      </c>
      <c r="E113" s="11"/>
      <c r="F113" s="15" t="s">
        <v>168</v>
      </c>
      <c r="G113" s="58">
        <f>SUM(G114)</f>
        <v>0</v>
      </c>
      <c r="H113" s="58"/>
      <c r="I113" s="58"/>
      <c r="J113" s="58"/>
      <c r="K113" s="66" t="e">
        <f t="shared" ref="K113:K115" si="39">J113/G113*100</f>
        <v>#DIV/0!</v>
      </c>
      <c r="L113" s="62"/>
    </row>
    <row r="114" spans="2:12" x14ac:dyDescent="0.25">
      <c r="B114" s="10"/>
      <c r="C114" s="21"/>
      <c r="D114" s="10"/>
      <c r="E114" s="10">
        <v>9221</v>
      </c>
      <c r="F114" s="13" t="s">
        <v>169</v>
      </c>
      <c r="G114" s="55">
        <v>0</v>
      </c>
      <c r="H114" s="84"/>
      <c r="I114" s="84"/>
      <c r="J114" s="84"/>
      <c r="K114" s="65" t="e">
        <f t="shared" si="39"/>
        <v>#DIV/0!</v>
      </c>
      <c r="L114" s="61"/>
    </row>
    <row r="115" spans="2:12" x14ac:dyDescent="0.25">
      <c r="B115" s="160" t="s">
        <v>173</v>
      </c>
      <c r="C115" s="161"/>
      <c r="D115" s="161"/>
      <c r="E115" s="161"/>
      <c r="F115" s="162"/>
      <c r="G115" s="39">
        <f>+G112+G38</f>
        <v>1086410.08</v>
      </c>
      <c r="H115" s="39">
        <f t="shared" ref="H115:J115" si="40">+H112+H38</f>
        <v>2343804.17</v>
      </c>
      <c r="I115" s="39">
        <f t="shared" si="40"/>
        <v>2344359.79</v>
      </c>
      <c r="J115" s="39">
        <f t="shared" si="40"/>
        <v>1304424.3199999998</v>
      </c>
      <c r="K115" s="79">
        <f t="shared" si="39"/>
        <v>120.06739849100072</v>
      </c>
      <c r="L115" s="80">
        <f t="shared" ref="L115" si="41">J115/I115*100</f>
        <v>55.640961151274468</v>
      </c>
    </row>
    <row r="116" spans="2:12" x14ac:dyDescent="0.25">
      <c r="G116" s="38"/>
    </row>
    <row r="117" spans="2:12" x14ac:dyDescent="0.25">
      <c r="J117" s="38"/>
    </row>
    <row r="118" spans="2:12" x14ac:dyDescent="0.25">
      <c r="G118" s="38"/>
      <c r="J118" s="38"/>
    </row>
  </sheetData>
  <protectedRanges>
    <protectedRange algorithmName="SHA-512" hashValue="R8frfBQ/MhInQYm+jLEgMwgPwCkrGPIUaxyIFLRSCn/+fIsUU6bmJDax/r7gTh2PEAEvgODYwg0rRRjqSM/oww==" saltValue="tbZzHO5lCNHCDH5y3XGZag==" spinCount="100000" sqref="F44" name="Range1_1_2"/>
    <protectedRange algorithmName="SHA-512" hashValue="R8frfBQ/MhInQYm+jLEgMwgPwCkrGPIUaxyIFLRSCn/+fIsUU6bmJDax/r7gTh2PEAEvgODYwg0rRRjqSM/oww==" saltValue="tbZzHO5lCNHCDH5y3XGZag==" spinCount="100000" sqref="J43" name="Range1_1_3"/>
    <protectedRange algorithmName="SHA-512" hashValue="R8frfBQ/MhInQYm+jLEgMwgPwCkrGPIUaxyIFLRSCn/+fIsUU6bmJDax/r7gTh2PEAEvgODYwg0rRRjqSM/oww==" saltValue="tbZzHO5lCNHCDH5y3XGZag==" spinCount="100000" sqref="E46:F46" name="Range1_1_5"/>
    <protectedRange algorithmName="SHA-512" hashValue="R8frfBQ/MhInQYm+jLEgMwgPwCkrGPIUaxyIFLRSCn/+fIsUU6bmJDax/r7gTh2PEAEvgODYwg0rRRjqSM/oww==" saltValue="tbZzHO5lCNHCDH5y3XGZag==" spinCount="100000" sqref="J88" name="Range1_1_9"/>
  </protectedRanges>
  <mergeCells count="15">
    <mergeCell ref="B1:L1"/>
    <mergeCell ref="B2:L2"/>
    <mergeCell ref="B3:L3"/>
    <mergeCell ref="B110:F110"/>
    <mergeCell ref="B111:F111"/>
    <mergeCell ref="B33:F33"/>
    <mergeCell ref="B4:L4"/>
    <mergeCell ref="B115:F115"/>
    <mergeCell ref="B37:F37"/>
    <mergeCell ref="B6:F6"/>
    <mergeCell ref="B36:F36"/>
    <mergeCell ref="B5:F5"/>
    <mergeCell ref="B28:F28"/>
    <mergeCell ref="B29:F29"/>
    <mergeCell ref="B35:L35"/>
  </mergeCells>
  <pageMargins left="0.7" right="0.7" top="0.75" bottom="0.75" header="0.3" footer="0.3"/>
  <pageSetup paperSize="9" scale="76" fitToHeight="0" orientation="landscape" r:id="rId1"/>
  <rowBreaks count="4" manualBreakCount="4">
    <brk id="26" min="1" max="11" man="1"/>
    <brk id="33" min="1" max="11" man="1"/>
    <brk id="70" min="1" max="11" man="1"/>
    <brk id="109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0"/>
  <sheetViews>
    <sheetView topLeftCell="A5" zoomScaleNormal="100" workbookViewId="0">
      <selection activeCell="G27" sqref="G27"/>
    </sheetView>
  </sheetViews>
  <sheetFormatPr defaultRowHeight="15" x14ac:dyDescent="0.25"/>
  <cols>
    <col min="1" max="1" width="3.42578125" customWidth="1"/>
    <col min="2" max="2" width="5.42578125" bestFit="1" customWidth="1"/>
    <col min="3" max="3" width="44.7109375" customWidth="1"/>
    <col min="4" max="4" width="13.42578125" customWidth="1"/>
    <col min="5" max="5" width="14.5703125" bestFit="1" customWidth="1"/>
    <col min="6" max="6" width="13.28515625" customWidth="1"/>
    <col min="7" max="7" width="14.42578125" bestFit="1" customWidth="1"/>
    <col min="8" max="8" width="10.140625" bestFit="1" customWidth="1"/>
    <col min="9" max="9" width="14" customWidth="1"/>
  </cols>
  <sheetData>
    <row r="1" spans="2:10" ht="19.5" customHeight="1" x14ac:dyDescent="0.25">
      <c r="B1" s="48"/>
      <c r="C1" s="48"/>
      <c r="D1" s="48"/>
      <c r="E1" s="48"/>
      <c r="F1" s="48"/>
      <c r="G1" s="48"/>
      <c r="H1" s="48"/>
      <c r="I1" s="48"/>
      <c r="J1" s="48"/>
    </row>
    <row r="2" spans="2:10" ht="15.75" customHeight="1" x14ac:dyDescent="0.25">
      <c r="B2" s="142" t="s">
        <v>201</v>
      </c>
      <c r="C2" s="142"/>
      <c r="D2" s="142"/>
      <c r="E2" s="142"/>
      <c r="F2" s="142"/>
      <c r="G2" s="142"/>
      <c r="H2" s="142"/>
      <c r="I2" s="142"/>
    </row>
    <row r="3" spans="2:10" ht="15.75" customHeight="1" x14ac:dyDescent="0.25">
      <c r="B3" s="142"/>
      <c r="C3" s="142"/>
      <c r="D3" s="142"/>
      <c r="E3" s="142"/>
      <c r="F3" s="142"/>
      <c r="G3" s="142"/>
      <c r="H3" s="142"/>
      <c r="I3" s="142"/>
    </row>
    <row r="4" spans="2:10" ht="18" x14ac:dyDescent="0.25">
      <c r="B4" s="3"/>
      <c r="C4" s="3"/>
      <c r="D4" s="3"/>
      <c r="E4" s="3"/>
      <c r="F4" s="3"/>
      <c r="G4" s="4"/>
      <c r="H4" s="4"/>
      <c r="I4" s="139" t="s">
        <v>33</v>
      </c>
    </row>
    <row r="5" spans="2:10" ht="38.25" x14ac:dyDescent="0.25">
      <c r="B5" s="51" t="s">
        <v>7</v>
      </c>
      <c r="C5" s="54" t="s">
        <v>3</v>
      </c>
      <c r="D5" s="54" t="s">
        <v>204</v>
      </c>
      <c r="E5" s="51" t="s">
        <v>205</v>
      </c>
      <c r="F5" s="51" t="s">
        <v>206</v>
      </c>
      <c r="G5" s="51" t="s">
        <v>207</v>
      </c>
      <c r="H5" s="51" t="s">
        <v>208</v>
      </c>
      <c r="I5" s="51" t="s">
        <v>209</v>
      </c>
    </row>
    <row r="6" spans="2:10" x14ac:dyDescent="0.25">
      <c r="B6" s="163"/>
      <c r="C6" s="165"/>
      <c r="D6" s="52">
        <v>2</v>
      </c>
      <c r="E6" s="52">
        <v>3</v>
      </c>
      <c r="F6" s="52">
        <v>4</v>
      </c>
      <c r="G6" s="52">
        <v>5</v>
      </c>
      <c r="H6" s="52" t="s">
        <v>86</v>
      </c>
      <c r="I6" s="52" t="s">
        <v>85</v>
      </c>
    </row>
    <row r="7" spans="2:10" s="68" customFormat="1" x14ac:dyDescent="0.25">
      <c r="B7" s="89"/>
      <c r="C7" s="89" t="s">
        <v>170</v>
      </c>
      <c r="D7" s="90">
        <f>+D8+D11+D13+D15+D17</f>
        <v>956472.97</v>
      </c>
      <c r="E7" s="90">
        <f>+E8+E11+E13+E15+E17</f>
        <v>2343804.17</v>
      </c>
      <c r="F7" s="90">
        <f>+F8+F11+F13+F15+F17</f>
        <v>2343804.17</v>
      </c>
      <c r="G7" s="90">
        <f>+G8+G11+G13+G15+G17</f>
        <v>1190818.49</v>
      </c>
      <c r="H7" s="92">
        <f>G7/D7*100</f>
        <v>124.50100811526332</v>
      </c>
      <c r="I7" s="92">
        <f>G7/F7*100</f>
        <v>50.807081292973379</v>
      </c>
    </row>
    <row r="8" spans="2:10" x14ac:dyDescent="0.25">
      <c r="B8" s="95"/>
      <c r="C8" s="88" t="s">
        <v>88</v>
      </c>
      <c r="D8" s="59">
        <f>SUM(D9:D10)</f>
        <v>509374.26</v>
      </c>
      <c r="E8" s="59">
        <f t="shared" ref="E8:G8" si="0">SUM(E9:E10)</f>
        <v>1241754.17</v>
      </c>
      <c r="F8" s="59">
        <f>SUM(F9:F10)</f>
        <v>1241754.17</v>
      </c>
      <c r="G8" s="59">
        <f t="shared" si="0"/>
        <v>592286.18000000005</v>
      </c>
      <c r="H8" s="93">
        <f t="shared" ref="H8:H18" si="1">G8/D8*100</f>
        <v>116.27721039535844</v>
      </c>
      <c r="I8" s="93">
        <f t="shared" ref="I8:I36" si="2">G8/F8*100</f>
        <v>47.697539038664956</v>
      </c>
    </row>
    <row r="9" spans="2:10" s="28" customFormat="1" x14ac:dyDescent="0.25">
      <c r="B9" s="96">
        <v>11</v>
      </c>
      <c r="C9" s="91" t="s">
        <v>51</v>
      </c>
      <c r="D9" s="58">
        <v>506764.52</v>
      </c>
      <c r="E9" s="58">
        <f>607952+11945+19908</f>
        <v>639805</v>
      </c>
      <c r="F9" s="58">
        <v>639805</v>
      </c>
      <c r="G9" s="58">
        <f>590196.5-23493.75</f>
        <v>566702.75</v>
      </c>
      <c r="H9" s="94">
        <f t="shared" si="1"/>
        <v>111.82762952702372</v>
      </c>
      <c r="I9" s="94">
        <f t="shared" si="2"/>
        <v>88.574292167144677</v>
      </c>
    </row>
    <row r="10" spans="2:10" s="28" customFormat="1" x14ac:dyDescent="0.25">
      <c r="B10" s="96" t="s">
        <v>171</v>
      </c>
      <c r="C10" s="91" t="s">
        <v>9</v>
      </c>
      <c r="D10" s="58">
        <v>2609.7399999999998</v>
      </c>
      <c r="E10" s="58">
        <f>565680+30000+6269.17</f>
        <v>601949.17000000004</v>
      </c>
      <c r="F10" s="58">
        <v>601949.17000000004</v>
      </c>
      <c r="G10" s="58">
        <f>2089.68+23493.75</f>
        <v>25583.43</v>
      </c>
      <c r="H10" s="94">
        <f t="shared" si="1"/>
        <v>980.3057009510527</v>
      </c>
      <c r="I10" s="94">
        <f t="shared" si="2"/>
        <v>4.2500980606053496</v>
      </c>
    </row>
    <row r="11" spans="2:10" x14ac:dyDescent="0.25">
      <c r="B11" s="95"/>
      <c r="C11" s="88" t="s">
        <v>89</v>
      </c>
      <c r="D11" s="59">
        <f>SUM(D12)</f>
        <v>1037.83</v>
      </c>
      <c r="E11" s="59">
        <f t="shared" ref="E11:G11" si="3">SUM(E12)</f>
        <v>50</v>
      </c>
      <c r="F11" s="59">
        <f t="shared" si="3"/>
        <v>50</v>
      </c>
      <c r="G11" s="59">
        <f t="shared" si="3"/>
        <v>330.66</v>
      </c>
      <c r="H11" s="93">
        <f t="shared" si="1"/>
        <v>31.860709364732188</v>
      </c>
      <c r="I11" s="93">
        <f t="shared" si="2"/>
        <v>661.32</v>
      </c>
    </row>
    <row r="12" spans="2:10" s="28" customFormat="1" x14ac:dyDescent="0.25">
      <c r="B12" s="96">
        <v>32</v>
      </c>
      <c r="C12" s="91" t="s">
        <v>42</v>
      </c>
      <c r="D12" s="58">
        <v>1037.83</v>
      </c>
      <c r="E12" s="58">
        <v>50</v>
      </c>
      <c r="F12" s="58">
        <v>50</v>
      </c>
      <c r="G12" s="58">
        <v>330.66</v>
      </c>
      <c r="H12" s="94">
        <f t="shared" si="1"/>
        <v>31.860709364732188</v>
      </c>
      <c r="I12" s="94">
        <f t="shared" si="2"/>
        <v>661.32</v>
      </c>
    </row>
    <row r="13" spans="2:10" x14ac:dyDescent="0.25">
      <c r="B13" s="95"/>
      <c r="C13" s="88" t="s">
        <v>177</v>
      </c>
      <c r="D13" s="59">
        <f>SUM(D14)</f>
        <v>445311.31</v>
      </c>
      <c r="E13" s="59">
        <f t="shared" ref="E13:G13" si="4">SUM(E14)</f>
        <v>1100000</v>
      </c>
      <c r="F13" s="59">
        <f t="shared" si="4"/>
        <v>1100000</v>
      </c>
      <c r="G13" s="59">
        <f t="shared" si="4"/>
        <v>583652.5</v>
      </c>
      <c r="H13" s="93">
        <f t="shared" si="1"/>
        <v>131.06617480701311</v>
      </c>
      <c r="I13" s="93">
        <f t="shared" si="2"/>
        <v>53.059318181818185</v>
      </c>
    </row>
    <row r="14" spans="2:10" s="28" customFormat="1" x14ac:dyDescent="0.25">
      <c r="B14" s="96">
        <v>43</v>
      </c>
      <c r="C14" s="91" t="s">
        <v>39</v>
      </c>
      <c r="D14" s="58">
        <v>445311.31</v>
      </c>
      <c r="E14" s="58">
        <v>1100000</v>
      </c>
      <c r="F14" s="58">
        <v>1100000</v>
      </c>
      <c r="G14" s="58">
        <v>583652.5</v>
      </c>
      <c r="H14" s="94">
        <f t="shared" si="1"/>
        <v>131.06617480701311</v>
      </c>
      <c r="I14" s="94">
        <f t="shared" si="2"/>
        <v>53.059318181818185</v>
      </c>
    </row>
    <row r="15" spans="2:10" x14ac:dyDescent="0.25">
      <c r="B15" s="95"/>
      <c r="C15" s="88" t="s">
        <v>178</v>
      </c>
      <c r="D15" s="59">
        <f>SUM(D16)</f>
        <v>0</v>
      </c>
      <c r="E15" s="59">
        <f t="shared" ref="E15:G15" si="5">SUM(E16)</f>
        <v>1000</v>
      </c>
      <c r="F15" s="59">
        <f t="shared" si="5"/>
        <v>1000</v>
      </c>
      <c r="G15" s="59">
        <f t="shared" si="5"/>
        <v>12836.25</v>
      </c>
      <c r="H15" s="93" t="e">
        <f t="shared" si="1"/>
        <v>#DIV/0!</v>
      </c>
      <c r="I15" s="93">
        <f t="shared" si="2"/>
        <v>1283.625</v>
      </c>
    </row>
    <row r="16" spans="2:10" s="28" customFormat="1" x14ac:dyDescent="0.25">
      <c r="B16" s="96">
        <v>52</v>
      </c>
      <c r="C16" s="91" t="s">
        <v>35</v>
      </c>
      <c r="D16" s="58">
        <v>0</v>
      </c>
      <c r="E16" s="58">
        <v>1000</v>
      </c>
      <c r="F16" s="58">
        <v>1000</v>
      </c>
      <c r="G16" s="58">
        <v>12836.25</v>
      </c>
      <c r="H16" s="94" t="e">
        <f>G16/D16*100</f>
        <v>#DIV/0!</v>
      </c>
      <c r="I16" s="94">
        <f t="shared" si="2"/>
        <v>1283.625</v>
      </c>
    </row>
    <row r="17" spans="2:10" x14ac:dyDescent="0.25">
      <c r="B17" s="97"/>
      <c r="C17" s="88" t="s">
        <v>179</v>
      </c>
      <c r="D17" s="59">
        <f>SUM(D18)</f>
        <v>749.57</v>
      </c>
      <c r="E17" s="59">
        <f t="shared" ref="E17:G17" si="6">SUM(E18)</f>
        <v>1000</v>
      </c>
      <c r="F17" s="59">
        <f t="shared" si="6"/>
        <v>1000</v>
      </c>
      <c r="G17" s="59">
        <f t="shared" si="6"/>
        <v>1712.9</v>
      </c>
      <c r="H17" s="93">
        <f t="shared" si="1"/>
        <v>228.5176834718572</v>
      </c>
      <c r="I17" s="93">
        <f t="shared" si="2"/>
        <v>171.29000000000002</v>
      </c>
    </row>
    <row r="18" spans="2:10" s="28" customFormat="1" x14ac:dyDescent="0.25">
      <c r="B18" s="96">
        <v>61</v>
      </c>
      <c r="C18" s="91" t="s">
        <v>44</v>
      </c>
      <c r="D18" s="58">
        <v>749.57</v>
      </c>
      <c r="E18" s="58">
        <v>1000</v>
      </c>
      <c r="F18" s="58">
        <v>1000</v>
      </c>
      <c r="G18" s="58">
        <v>1712.9</v>
      </c>
      <c r="H18" s="94">
        <f t="shared" si="1"/>
        <v>228.5176834718572</v>
      </c>
      <c r="I18" s="94">
        <f t="shared" si="2"/>
        <v>171.29000000000002</v>
      </c>
    </row>
    <row r="19" spans="2:10" x14ac:dyDescent="0.25">
      <c r="B19" s="172" t="s">
        <v>195</v>
      </c>
      <c r="C19" s="173"/>
      <c r="D19" s="173"/>
      <c r="E19" s="173"/>
      <c r="F19" s="173"/>
      <c r="G19" s="173"/>
      <c r="H19" s="173"/>
      <c r="I19" s="174"/>
    </row>
    <row r="20" spans="2:10" s="68" customFormat="1" x14ac:dyDescent="0.25">
      <c r="B20" s="95"/>
      <c r="C20" s="88" t="s">
        <v>84</v>
      </c>
      <c r="D20" s="59">
        <f>SUM(D21)</f>
        <v>0</v>
      </c>
      <c r="E20" s="59">
        <f t="shared" ref="E20:G20" si="7">SUM(E21)</f>
        <v>0</v>
      </c>
      <c r="F20" s="59">
        <f t="shared" si="7"/>
        <v>555.62</v>
      </c>
      <c r="G20" s="59">
        <f t="shared" si="7"/>
        <v>0</v>
      </c>
      <c r="H20" s="93" t="e">
        <f t="shared" ref="H20:H22" si="8">G20/D20*100</f>
        <v>#DIV/0!</v>
      </c>
      <c r="I20" s="93">
        <f t="shared" ref="I20:I22" si="9">G20/F20*100</f>
        <v>0</v>
      </c>
    </row>
    <row r="21" spans="2:10" s="28" customFormat="1" x14ac:dyDescent="0.25">
      <c r="B21" s="96" t="s">
        <v>194</v>
      </c>
      <c r="C21" s="91" t="s">
        <v>186</v>
      </c>
      <c r="D21" s="58">
        <v>0</v>
      </c>
      <c r="E21" s="58">
        <v>0</v>
      </c>
      <c r="F21" s="58">
        <v>555.62</v>
      </c>
      <c r="G21" s="58">
        <v>0</v>
      </c>
      <c r="H21" s="94" t="e">
        <f t="shared" si="8"/>
        <v>#DIV/0!</v>
      </c>
      <c r="I21" s="94">
        <f t="shared" si="9"/>
        <v>0</v>
      </c>
    </row>
    <row r="22" spans="2:10" s="28" customFormat="1" x14ac:dyDescent="0.25">
      <c r="B22" s="160" t="s">
        <v>172</v>
      </c>
      <c r="C22" s="161"/>
      <c r="D22" s="136">
        <f>+D7+D20</f>
        <v>956472.97</v>
      </c>
      <c r="E22" s="136">
        <f t="shared" ref="E22:G22" si="10">+E7+E20</f>
        <v>2343804.17</v>
      </c>
      <c r="F22" s="136">
        <f t="shared" si="10"/>
        <v>2344359.79</v>
      </c>
      <c r="G22" s="136">
        <f t="shared" si="10"/>
        <v>1190818.49</v>
      </c>
      <c r="H22" s="135">
        <f t="shared" si="8"/>
        <v>124.50100811526332</v>
      </c>
      <c r="I22" s="135">
        <f t="shared" si="9"/>
        <v>50.795039868859035</v>
      </c>
    </row>
    <row r="23" spans="2:10" s="28" customFormat="1" x14ac:dyDescent="0.25">
      <c r="B23" s="133"/>
      <c r="C23" s="134"/>
      <c r="D23" s="58"/>
      <c r="E23" s="58"/>
      <c r="F23" s="58"/>
      <c r="G23" s="58"/>
      <c r="H23" s="94"/>
      <c r="I23" s="94"/>
    </row>
    <row r="24" spans="2:10" x14ac:dyDescent="0.25">
      <c r="B24" s="98"/>
      <c r="C24" s="89" t="s">
        <v>16</v>
      </c>
      <c r="D24" s="90">
        <f>+D25+D28+D30+D33+D35</f>
        <v>1086410.08</v>
      </c>
      <c r="E24" s="90">
        <f t="shared" ref="E24:G24" si="11">+E25+E28+E30+E33+E35</f>
        <v>2343804.17</v>
      </c>
      <c r="F24" s="90">
        <f t="shared" si="11"/>
        <v>2344359.79</v>
      </c>
      <c r="G24" s="90">
        <f t="shared" si="11"/>
        <v>1304424.32</v>
      </c>
      <c r="H24" s="92">
        <f t="shared" ref="H24:H36" si="12">G24/D24*100</f>
        <v>120.06739849100074</v>
      </c>
      <c r="I24" s="92">
        <f t="shared" si="2"/>
        <v>55.640961151274482</v>
      </c>
    </row>
    <row r="25" spans="2:10" s="68" customFormat="1" x14ac:dyDescent="0.25">
      <c r="B25" s="95"/>
      <c r="C25" s="88" t="s">
        <v>88</v>
      </c>
      <c r="D25" s="59">
        <f>SUM(D26:D27)</f>
        <v>606698.4</v>
      </c>
      <c r="E25" s="59">
        <f t="shared" ref="E25:G25" si="13">SUM(E26:E27)</f>
        <v>1241754.17</v>
      </c>
      <c r="F25" s="59">
        <f t="shared" si="13"/>
        <v>1241754.17</v>
      </c>
      <c r="G25" s="59">
        <f t="shared" si="13"/>
        <v>758194.82000000007</v>
      </c>
      <c r="H25" s="93">
        <f t="shared" si="12"/>
        <v>124.97063120654349</v>
      </c>
      <c r="I25" s="93">
        <f t="shared" si="2"/>
        <v>61.058367132360836</v>
      </c>
    </row>
    <row r="26" spans="2:10" s="28" customFormat="1" x14ac:dyDescent="0.25">
      <c r="B26" s="96">
        <v>11</v>
      </c>
      <c r="C26" s="91" t="s">
        <v>51</v>
      </c>
      <c r="D26" s="58">
        <v>603566.24</v>
      </c>
      <c r="E26" s="58">
        <f>E9</f>
        <v>639805</v>
      </c>
      <c r="F26" s="58">
        <f>F9</f>
        <v>639805</v>
      </c>
      <c r="G26" s="58">
        <f>'POSEBNI DIO'!H8+'POSEBNI DIO'!H116+'POSEBNI DIO'!H138</f>
        <v>619748.56000000006</v>
      </c>
      <c r="H26" s="94">
        <f t="shared" si="12"/>
        <v>102.68111748596145</v>
      </c>
      <c r="I26" s="94">
        <f t="shared" si="2"/>
        <v>96.865226123584534</v>
      </c>
    </row>
    <row r="27" spans="2:10" s="28" customFormat="1" x14ac:dyDescent="0.25">
      <c r="B27" s="96" t="s">
        <v>171</v>
      </c>
      <c r="C27" s="91" t="s">
        <v>9</v>
      </c>
      <c r="D27" s="58">
        <v>3132.16</v>
      </c>
      <c r="E27" s="58">
        <f>E10</f>
        <v>601949.17000000004</v>
      </c>
      <c r="F27" s="58">
        <f>F10</f>
        <v>601949.17000000004</v>
      </c>
      <c r="G27" s="58">
        <f>+'POSEBNI DIO'!H38+'POSEBNI DIO'!H122+'POSEBNI DIO'!H151</f>
        <v>138446.26</v>
      </c>
      <c r="H27" s="94">
        <f t="shared" si="12"/>
        <v>4420.1528657539848</v>
      </c>
      <c r="I27" s="94">
        <f t="shared" si="2"/>
        <v>22.999659589197542</v>
      </c>
    </row>
    <row r="28" spans="2:10" s="68" customFormat="1" x14ac:dyDescent="0.25">
      <c r="B28" s="95"/>
      <c r="C28" s="88" t="s">
        <v>89</v>
      </c>
      <c r="D28" s="59">
        <f>SUM(D29)</f>
        <v>24</v>
      </c>
      <c r="E28" s="59">
        <f t="shared" ref="E28:G28" si="14">SUM(E29)</f>
        <v>50</v>
      </c>
      <c r="F28" s="59">
        <f t="shared" si="14"/>
        <v>50</v>
      </c>
      <c r="G28" s="59">
        <f t="shared" si="14"/>
        <v>0</v>
      </c>
      <c r="H28" s="93">
        <f t="shared" si="12"/>
        <v>0</v>
      </c>
      <c r="I28" s="93">
        <f t="shared" si="2"/>
        <v>0</v>
      </c>
    </row>
    <row r="29" spans="2:10" s="28" customFormat="1" x14ac:dyDescent="0.25">
      <c r="B29" s="96">
        <v>32</v>
      </c>
      <c r="C29" s="91" t="s">
        <v>42</v>
      </c>
      <c r="D29" s="58">
        <v>24</v>
      </c>
      <c r="E29" s="58">
        <f>E12</f>
        <v>50</v>
      </c>
      <c r="F29" s="58">
        <f>F12</f>
        <v>50</v>
      </c>
      <c r="G29" s="58">
        <f>+'POSEBNI DIO'!H61</f>
        <v>0</v>
      </c>
      <c r="H29" s="94">
        <f t="shared" si="12"/>
        <v>0</v>
      </c>
      <c r="I29" s="94">
        <f t="shared" si="2"/>
        <v>0</v>
      </c>
    </row>
    <row r="30" spans="2:10" s="68" customFormat="1" x14ac:dyDescent="0.25">
      <c r="B30" s="95"/>
      <c r="C30" s="88" t="s">
        <v>177</v>
      </c>
      <c r="D30" s="59">
        <f>SUM(D31:D32)</f>
        <v>478938.11</v>
      </c>
      <c r="E30" s="59">
        <f t="shared" ref="E30:F30" si="15">SUM(E31:E32)</f>
        <v>1100000</v>
      </c>
      <c r="F30" s="59">
        <f t="shared" si="15"/>
        <v>1100555.6200000001</v>
      </c>
      <c r="G30" s="59">
        <f>SUM(G31:G32)</f>
        <v>530271.38</v>
      </c>
      <c r="H30" s="93">
        <f t="shared" si="12"/>
        <v>110.71814268444831</v>
      </c>
      <c r="I30" s="93">
        <f t="shared" si="2"/>
        <v>48.182151847991108</v>
      </c>
    </row>
    <row r="31" spans="2:10" s="28" customFormat="1" x14ac:dyDescent="0.25">
      <c r="B31" s="96" t="s">
        <v>193</v>
      </c>
      <c r="C31" s="91" t="s">
        <v>39</v>
      </c>
      <c r="D31" s="58">
        <v>478938.11</v>
      </c>
      <c r="E31" s="58">
        <f>E14</f>
        <v>1100000</v>
      </c>
      <c r="F31" s="58">
        <f>F14</f>
        <v>1100000</v>
      </c>
      <c r="G31" s="58">
        <f>+'POSEBNI DIO'!H66</f>
        <v>530271.38</v>
      </c>
      <c r="H31" s="94">
        <f t="shared" si="12"/>
        <v>110.71814268444831</v>
      </c>
      <c r="I31" s="94">
        <f t="shared" si="2"/>
        <v>48.206489090909095</v>
      </c>
    </row>
    <row r="32" spans="2:10" s="102" customFormat="1" ht="12.75" x14ac:dyDescent="0.2">
      <c r="B32" s="15" t="s">
        <v>194</v>
      </c>
      <c r="C32" s="15" t="s">
        <v>186</v>
      </c>
      <c r="D32" s="99">
        <v>0</v>
      </c>
      <c r="E32" s="99">
        <f>E21</f>
        <v>0</v>
      </c>
      <c r="F32" s="99">
        <f>F21</f>
        <v>555.62</v>
      </c>
      <c r="G32" s="99">
        <f>+'POSEBNI DIO'!H104</f>
        <v>0</v>
      </c>
      <c r="H32" s="100" t="e">
        <f t="shared" si="12"/>
        <v>#DIV/0!</v>
      </c>
      <c r="I32" s="100">
        <f>G32/F32*100</f>
        <v>0</v>
      </c>
      <c r="J32" s="101"/>
    </row>
    <row r="33" spans="2:9" s="68" customFormat="1" x14ac:dyDescent="0.25">
      <c r="B33" s="95"/>
      <c r="C33" s="88" t="s">
        <v>178</v>
      </c>
      <c r="D33" s="59">
        <f>SUM(D34)</f>
        <v>0</v>
      </c>
      <c r="E33" s="59">
        <f t="shared" ref="E33:G33" si="16">SUM(E34)</f>
        <v>1000</v>
      </c>
      <c r="F33" s="59">
        <f t="shared" si="16"/>
        <v>1000</v>
      </c>
      <c r="G33" s="59">
        <f t="shared" si="16"/>
        <v>14245.22</v>
      </c>
      <c r="H33" s="93" t="e">
        <f t="shared" si="12"/>
        <v>#DIV/0!</v>
      </c>
      <c r="I33" s="93">
        <f t="shared" si="2"/>
        <v>1424.5219999999999</v>
      </c>
    </row>
    <row r="34" spans="2:9" s="28" customFormat="1" x14ac:dyDescent="0.25">
      <c r="B34" s="96">
        <v>52</v>
      </c>
      <c r="C34" s="91" t="s">
        <v>35</v>
      </c>
      <c r="D34" s="58">
        <v>0</v>
      </c>
      <c r="E34" s="58">
        <f>E16</f>
        <v>1000</v>
      </c>
      <c r="F34" s="58">
        <f>F16</f>
        <v>1000</v>
      </c>
      <c r="G34" s="58">
        <v>14245.22</v>
      </c>
      <c r="H34" s="94" t="e">
        <f t="shared" si="12"/>
        <v>#DIV/0!</v>
      </c>
      <c r="I34" s="94">
        <f t="shared" si="2"/>
        <v>1424.5219999999999</v>
      </c>
    </row>
    <row r="35" spans="2:9" s="68" customFormat="1" x14ac:dyDescent="0.25">
      <c r="B35" s="95"/>
      <c r="C35" s="88" t="s">
        <v>179</v>
      </c>
      <c r="D35" s="59">
        <f>SUM(D36)</f>
        <v>749.57</v>
      </c>
      <c r="E35" s="59">
        <f t="shared" ref="E35:G35" si="17">SUM(E36)</f>
        <v>1000</v>
      </c>
      <c r="F35" s="59">
        <f t="shared" si="17"/>
        <v>1000</v>
      </c>
      <c r="G35" s="59">
        <f t="shared" si="17"/>
        <v>1712.9</v>
      </c>
      <c r="H35" s="93">
        <f t="shared" si="12"/>
        <v>228.5176834718572</v>
      </c>
      <c r="I35" s="93">
        <f t="shared" si="2"/>
        <v>171.29000000000002</v>
      </c>
    </row>
    <row r="36" spans="2:9" s="28" customFormat="1" x14ac:dyDescent="0.25">
      <c r="B36" s="96">
        <v>61</v>
      </c>
      <c r="C36" s="91" t="s">
        <v>44</v>
      </c>
      <c r="D36" s="58">
        <v>749.57</v>
      </c>
      <c r="E36" s="58">
        <f>E18</f>
        <v>1000</v>
      </c>
      <c r="F36" s="58">
        <f>F18</f>
        <v>1000</v>
      </c>
      <c r="G36" s="58">
        <f>+'POSEBNI DIO'!H110+'POSEBNI DIO'!H134+'POSEBNI DIO'!H155</f>
        <v>1712.9</v>
      </c>
      <c r="H36" s="94">
        <f t="shared" si="12"/>
        <v>228.5176834718572</v>
      </c>
      <c r="I36" s="94">
        <f t="shared" si="2"/>
        <v>171.29000000000002</v>
      </c>
    </row>
    <row r="39" spans="2:9" x14ac:dyDescent="0.25">
      <c r="G39" s="38"/>
    </row>
    <row r="40" spans="2:9" x14ac:dyDescent="0.25">
      <c r="G40" s="38"/>
    </row>
  </sheetData>
  <mergeCells count="5">
    <mergeCell ref="B22:C22"/>
    <mergeCell ref="B6:C6"/>
    <mergeCell ref="B3:I3"/>
    <mergeCell ref="B2:I2"/>
    <mergeCell ref="B19:I19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Normal="100" workbookViewId="0">
      <selection activeCell="G23" sqref="G23"/>
    </sheetView>
  </sheetViews>
  <sheetFormatPr defaultRowHeight="15" x14ac:dyDescent="0.25"/>
  <cols>
    <col min="1" max="1" width="37.7109375" style="30" customWidth="1"/>
    <col min="2" max="2" width="14.42578125" style="30" bestFit="1" customWidth="1"/>
    <col min="3" max="3" width="17" bestFit="1" customWidth="1"/>
    <col min="4" max="4" width="16.85546875" bestFit="1" customWidth="1"/>
    <col min="5" max="5" width="20.85546875" bestFit="1" customWidth="1"/>
    <col min="6" max="6" width="10.140625" bestFit="1" customWidth="1"/>
    <col min="7" max="7" width="14" bestFit="1" customWidth="1"/>
  </cols>
  <sheetData>
    <row r="1" spans="1:7" ht="21" customHeight="1" x14ac:dyDescent="0.25">
      <c r="A1" s="142" t="s">
        <v>20</v>
      </c>
      <c r="B1" s="142"/>
      <c r="C1" s="142"/>
      <c r="D1" s="142"/>
      <c r="E1" s="142"/>
      <c r="F1" s="142"/>
      <c r="G1" s="142"/>
    </row>
    <row r="2" spans="1:7" ht="18" x14ac:dyDescent="0.25">
      <c r="A2" s="29"/>
      <c r="B2" s="29"/>
      <c r="C2" s="3"/>
      <c r="D2" s="3"/>
      <c r="E2" s="4"/>
      <c r="F2" s="4"/>
    </row>
    <row r="3" spans="1:7" ht="18" customHeight="1" x14ac:dyDescent="0.25">
      <c r="A3" s="142" t="s">
        <v>4</v>
      </c>
      <c r="B3" s="142"/>
      <c r="C3" s="142"/>
      <c r="D3" s="142"/>
      <c r="E3" s="142"/>
      <c r="F3" s="142"/>
      <c r="G3" s="142"/>
    </row>
    <row r="4" spans="1:7" ht="15.75" customHeight="1" x14ac:dyDescent="0.25">
      <c r="A4" s="142" t="s">
        <v>14</v>
      </c>
      <c r="B4" s="142"/>
      <c r="C4" s="142"/>
      <c r="D4" s="142"/>
      <c r="E4" s="142"/>
      <c r="F4" s="142"/>
      <c r="G4" s="142"/>
    </row>
    <row r="5" spans="1:7" ht="18" x14ac:dyDescent="0.25">
      <c r="A5" s="29"/>
      <c r="B5" s="29"/>
      <c r="C5" s="3"/>
      <c r="D5" s="3"/>
      <c r="E5" s="4"/>
      <c r="F5" s="4"/>
      <c r="G5" s="139" t="s">
        <v>33</v>
      </c>
    </row>
    <row r="6" spans="1:7" ht="38.25" x14ac:dyDescent="0.25">
      <c r="A6" s="51" t="s">
        <v>15</v>
      </c>
      <c r="B6" s="54" t="s">
        <v>204</v>
      </c>
      <c r="C6" s="51" t="s">
        <v>205</v>
      </c>
      <c r="D6" s="51" t="s">
        <v>206</v>
      </c>
      <c r="E6" s="51" t="s">
        <v>207</v>
      </c>
      <c r="F6" s="51" t="s">
        <v>208</v>
      </c>
      <c r="G6" s="51" t="s">
        <v>209</v>
      </c>
    </row>
    <row r="7" spans="1:7" s="110" customFormat="1" x14ac:dyDescent="0.25">
      <c r="A7" s="112"/>
      <c r="B7" s="77">
        <v>2</v>
      </c>
      <c r="C7" s="78">
        <v>3</v>
      </c>
      <c r="D7" s="52">
        <v>4</v>
      </c>
      <c r="E7" s="52">
        <v>5</v>
      </c>
      <c r="F7" s="52" t="s">
        <v>86</v>
      </c>
      <c r="G7" s="52" t="s">
        <v>85</v>
      </c>
    </row>
    <row r="8" spans="1:7" ht="15.75" customHeight="1" x14ac:dyDescent="0.25">
      <c r="A8" s="9" t="s">
        <v>16</v>
      </c>
      <c r="B8" s="103">
        <f>B10</f>
        <v>1086410.08</v>
      </c>
      <c r="C8" s="103">
        <f t="shared" ref="C8:E8" si="0">C10</f>
        <v>2343804.17</v>
      </c>
      <c r="D8" s="103">
        <f t="shared" si="0"/>
        <v>2344359.79</v>
      </c>
      <c r="E8" s="103">
        <f t="shared" si="0"/>
        <v>1304424.32</v>
      </c>
      <c r="F8" s="103">
        <f>E8/B8*100</f>
        <v>120.06739849100074</v>
      </c>
      <c r="G8" s="103">
        <f>E8/D8*100</f>
        <v>55.640961151274482</v>
      </c>
    </row>
    <row r="9" spans="1:7" ht="15.75" customHeight="1" x14ac:dyDescent="0.25">
      <c r="A9" s="31" t="s">
        <v>56</v>
      </c>
      <c r="B9" s="104"/>
      <c r="C9" s="105"/>
      <c r="D9" s="105"/>
      <c r="E9" s="105"/>
      <c r="F9" s="103"/>
      <c r="G9" s="103"/>
    </row>
    <row r="10" spans="1:7" x14ac:dyDescent="0.25">
      <c r="A10" s="31" t="s">
        <v>57</v>
      </c>
      <c r="B10" s="106">
        <f>SUM(B11:B19)</f>
        <v>1086410.08</v>
      </c>
      <c r="C10" s="106">
        <f t="shared" ref="C10:E10" si="1">SUM(C11:C19)</f>
        <v>2343804.17</v>
      </c>
      <c r="D10" s="106">
        <f t="shared" si="1"/>
        <v>2344359.79</v>
      </c>
      <c r="E10" s="106">
        <f t="shared" si="1"/>
        <v>1304424.32</v>
      </c>
      <c r="F10" s="103">
        <f t="shared" ref="F10:F12" si="2">E10/B10*100</f>
        <v>120.06739849100074</v>
      </c>
      <c r="G10" s="103">
        <f t="shared" ref="G10:G12" si="3">E10/D10*100</f>
        <v>55.640961151274482</v>
      </c>
    </row>
    <row r="11" spans="1:7" s="28" customFormat="1" x14ac:dyDescent="0.25">
      <c r="A11" s="32" t="s">
        <v>58</v>
      </c>
      <c r="B11" s="107"/>
      <c r="C11" s="33"/>
      <c r="D11" s="33"/>
      <c r="E11" s="33"/>
      <c r="F11" s="103"/>
      <c r="G11" s="103"/>
    </row>
    <row r="12" spans="1:7" s="28" customFormat="1" x14ac:dyDescent="0.25">
      <c r="A12" s="32" t="s">
        <v>59</v>
      </c>
      <c r="B12" s="108">
        <f>'Prema izvorima financiranja'!D24</f>
        <v>1086410.08</v>
      </c>
      <c r="C12" s="108">
        <f>'Prema izvorima financiranja'!E24</f>
        <v>2343804.17</v>
      </c>
      <c r="D12" s="108">
        <f>'Prema izvorima financiranja'!F24</f>
        <v>2344359.79</v>
      </c>
      <c r="E12" s="108">
        <f>'Prema izvorima financiranja'!G24</f>
        <v>1304424.32</v>
      </c>
      <c r="F12" s="111">
        <f t="shared" si="2"/>
        <v>120.06739849100074</v>
      </c>
      <c r="G12" s="111">
        <f t="shared" si="3"/>
        <v>55.640961151274482</v>
      </c>
    </row>
    <row r="13" spans="1:7" s="28" customFormat="1" x14ac:dyDescent="0.25">
      <c r="A13" s="32" t="s">
        <v>60</v>
      </c>
      <c r="B13" s="32"/>
      <c r="C13" s="33"/>
      <c r="D13" s="33"/>
      <c r="E13" s="33"/>
      <c r="F13" s="33"/>
      <c r="G13" s="33"/>
    </row>
    <row r="14" spans="1:7" s="28" customFormat="1" x14ac:dyDescent="0.25">
      <c r="A14" s="32" t="s">
        <v>61</v>
      </c>
      <c r="B14" s="32"/>
      <c r="C14" s="33"/>
      <c r="D14" s="33"/>
      <c r="E14" s="33"/>
      <c r="F14" s="33"/>
      <c r="G14" s="33"/>
    </row>
    <row r="15" spans="1:7" s="28" customFormat="1" x14ac:dyDescent="0.25">
      <c r="A15" s="32" t="s">
        <v>62</v>
      </c>
      <c r="B15" s="32"/>
      <c r="C15" s="33"/>
      <c r="D15" s="33"/>
      <c r="E15" s="33"/>
      <c r="F15" s="33"/>
      <c r="G15" s="33"/>
    </row>
    <row r="16" spans="1:7" s="28" customFormat="1" x14ac:dyDescent="0.25">
      <c r="A16" s="32" t="s">
        <v>63</v>
      </c>
      <c r="B16" s="32"/>
      <c r="C16" s="33"/>
      <c r="D16" s="33"/>
      <c r="E16" s="33"/>
      <c r="F16" s="33"/>
      <c r="G16" s="33"/>
    </row>
    <row r="17" spans="1:7" s="28" customFormat="1" ht="38.25" x14ac:dyDescent="0.25">
      <c r="A17" s="32" t="s">
        <v>64</v>
      </c>
      <c r="B17" s="32"/>
      <c r="C17" s="33"/>
      <c r="D17" s="33"/>
      <c r="E17" s="33"/>
      <c r="F17" s="33"/>
      <c r="G17" s="33"/>
    </row>
    <row r="18" spans="1:7" s="28" customFormat="1" x14ac:dyDescent="0.25">
      <c r="A18" s="32" t="s">
        <v>65</v>
      </c>
      <c r="B18" s="32"/>
      <c r="C18" s="33"/>
      <c r="D18" s="33"/>
      <c r="E18" s="33"/>
      <c r="F18" s="33"/>
      <c r="G18" s="33"/>
    </row>
    <row r="19" spans="1:7" s="28" customFormat="1" ht="25.5" x14ac:dyDescent="0.25">
      <c r="A19" s="32" t="s">
        <v>66</v>
      </c>
      <c r="B19" s="32"/>
      <c r="C19" s="33"/>
      <c r="D19" s="33"/>
      <c r="E19" s="33"/>
      <c r="F19" s="33"/>
      <c r="G19" s="33"/>
    </row>
    <row r="20" spans="1:7" x14ac:dyDescent="0.25">
      <c r="A20" s="34" t="s">
        <v>29</v>
      </c>
      <c r="B20" s="34"/>
      <c r="C20" s="33"/>
      <c r="D20" s="33"/>
      <c r="E20" s="33"/>
      <c r="F20" s="33"/>
      <c r="G20" s="33"/>
    </row>
  </sheetData>
  <mergeCells count="3">
    <mergeCell ref="A4:G4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zoomScaleNormal="100" workbookViewId="0">
      <selection activeCell="G23" sqref="G23"/>
    </sheetView>
  </sheetViews>
  <sheetFormatPr defaultRowHeight="15" x14ac:dyDescent="0.25"/>
  <cols>
    <col min="1" max="1" width="7.42578125" customWidth="1"/>
    <col min="2" max="2" width="8.42578125" bestFit="1" customWidth="1"/>
    <col min="3" max="3" width="5.42578125" bestFit="1" customWidth="1"/>
    <col min="4" max="4" width="41" bestFit="1" customWidth="1"/>
    <col min="5" max="5" width="11.28515625" customWidth="1"/>
    <col min="6" max="6" width="11.7109375" bestFit="1" customWidth="1"/>
    <col min="7" max="7" width="11" customWidth="1"/>
    <col min="8" max="8" width="14.7109375" customWidth="1"/>
    <col min="9" max="9" width="11" customWidth="1"/>
    <col min="10" max="10" width="9.28515625" customWidth="1"/>
  </cols>
  <sheetData>
    <row r="1" spans="1:12" ht="15.75" customHeight="1" x14ac:dyDescent="0.25">
      <c r="A1" s="170" t="s">
        <v>20</v>
      </c>
      <c r="B1" s="170"/>
      <c r="C1" s="170"/>
      <c r="D1" s="170"/>
      <c r="E1" s="170"/>
      <c r="F1" s="170"/>
      <c r="G1" s="170"/>
      <c r="H1" s="170"/>
      <c r="I1" s="170"/>
      <c r="J1" s="170"/>
      <c r="K1" s="109"/>
      <c r="L1" s="109"/>
    </row>
    <row r="2" spans="1:12" ht="18" x14ac:dyDescent="0.25">
      <c r="A2" s="175"/>
      <c r="B2" s="175"/>
      <c r="C2" s="175"/>
      <c r="D2" s="175"/>
      <c r="E2" s="175"/>
      <c r="F2" s="175"/>
      <c r="G2" s="175"/>
      <c r="H2" s="175"/>
      <c r="I2" s="49"/>
      <c r="J2" s="50"/>
      <c r="K2" s="50"/>
      <c r="L2" s="50"/>
    </row>
    <row r="3" spans="1:12" ht="18" customHeight="1" x14ac:dyDescent="0.25">
      <c r="A3" s="170" t="s">
        <v>180</v>
      </c>
      <c r="B3" s="170"/>
      <c r="C3" s="170"/>
      <c r="D3" s="170"/>
      <c r="E3" s="170"/>
      <c r="F3" s="170"/>
      <c r="G3" s="170"/>
      <c r="H3" s="170"/>
      <c r="I3" s="170"/>
      <c r="J3" s="170"/>
      <c r="K3" s="109"/>
      <c r="L3" s="109"/>
    </row>
    <row r="4" spans="1:12" ht="15.75" customHeight="1" x14ac:dyDescent="0.25">
      <c r="A4" s="170" t="s">
        <v>202</v>
      </c>
      <c r="B4" s="170"/>
      <c r="C4" s="170"/>
      <c r="D4" s="170"/>
      <c r="E4" s="170"/>
      <c r="F4" s="170"/>
      <c r="G4" s="170"/>
      <c r="H4" s="170"/>
      <c r="I4" s="170"/>
      <c r="J4" s="170"/>
      <c r="K4" s="109"/>
      <c r="L4" s="109"/>
    </row>
    <row r="5" spans="1:12" ht="18" x14ac:dyDescent="0.25">
      <c r="A5" s="3"/>
      <c r="B5" s="3"/>
      <c r="C5" s="3"/>
      <c r="D5" s="3"/>
      <c r="E5" s="3"/>
      <c r="F5" s="3"/>
      <c r="G5" s="3"/>
      <c r="H5" s="4"/>
      <c r="I5" s="4"/>
      <c r="J5" s="139" t="s">
        <v>33</v>
      </c>
    </row>
    <row r="6" spans="1:12" ht="51" x14ac:dyDescent="0.25">
      <c r="A6" s="51" t="s">
        <v>5</v>
      </c>
      <c r="B6" s="54" t="s">
        <v>6</v>
      </c>
      <c r="C6" s="54" t="s">
        <v>7</v>
      </c>
      <c r="D6" s="54" t="s">
        <v>32</v>
      </c>
      <c r="E6" s="54" t="s">
        <v>204</v>
      </c>
      <c r="F6" s="51" t="s">
        <v>205</v>
      </c>
      <c r="G6" s="51" t="s">
        <v>206</v>
      </c>
      <c r="H6" s="51" t="s">
        <v>207</v>
      </c>
      <c r="I6" s="51" t="s">
        <v>208</v>
      </c>
      <c r="J6" s="51" t="s">
        <v>209</v>
      </c>
    </row>
    <row r="7" spans="1:12" ht="25.5" x14ac:dyDescent="0.25">
      <c r="A7" s="9">
        <v>8</v>
      </c>
      <c r="B7" s="9"/>
      <c r="C7" s="9"/>
      <c r="D7" s="9" t="s">
        <v>17</v>
      </c>
      <c r="E7" s="9"/>
      <c r="F7" s="7"/>
      <c r="G7" s="7"/>
      <c r="H7" s="7"/>
      <c r="I7" s="7"/>
      <c r="J7" s="7"/>
    </row>
    <row r="8" spans="1:12" ht="25.5" x14ac:dyDescent="0.25">
      <c r="A8" s="13"/>
      <c r="B8" s="13">
        <v>81</v>
      </c>
      <c r="C8" s="13"/>
      <c r="D8" s="13" t="s">
        <v>55</v>
      </c>
      <c r="E8" s="13"/>
      <c r="F8" s="7"/>
      <c r="G8" s="7"/>
      <c r="H8" s="7"/>
      <c r="I8" s="7"/>
      <c r="J8" s="7"/>
    </row>
    <row r="9" spans="1:12" x14ac:dyDescent="0.25">
      <c r="A9" s="9"/>
      <c r="B9" s="9"/>
      <c r="C9" s="15" t="s">
        <v>41</v>
      </c>
      <c r="D9" s="15" t="s">
        <v>42</v>
      </c>
      <c r="E9" s="15"/>
      <c r="F9" s="7"/>
      <c r="G9" s="7"/>
      <c r="H9" s="7"/>
      <c r="I9" s="7"/>
      <c r="J9" s="7"/>
    </row>
    <row r="10" spans="1:12" x14ac:dyDescent="0.25">
      <c r="A10" s="9"/>
      <c r="B10" s="13">
        <v>84</v>
      </c>
      <c r="C10" s="13"/>
      <c r="D10" s="13" t="s">
        <v>24</v>
      </c>
      <c r="E10" s="13"/>
      <c r="F10" s="7"/>
      <c r="G10" s="7"/>
      <c r="H10" s="7"/>
      <c r="I10" s="7"/>
      <c r="J10" s="7"/>
    </row>
    <row r="11" spans="1:12" ht="25.5" x14ac:dyDescent="0.25">
      <c r="A11" s="10"/>
      <c r="B11" s="10"/>
      <c r="C11" s="11" t="s">
        <v>53</v>
      </c>
      <c r="D11" s="14" t="s">
        <v>54</v>
      </c>
      <c r="E11" s="14"/>
      <c r="F11" s="7"/>
      <c r="G11" s="7"/>
      <c r="H11" s="7"/>
      <c r="I11" s="7"/>
      <c r="J11" s="7"/>
    </row>
    <row r="12" spans="1:12" ht="25.5" x14ac:dyDescent="0.25">
      <c r="A12" s="12">
        <v>5</v>
      </c>
      <c r="B12" s="12"/>
      <c r="C12" s="12"/>
      <c r="D12" s="19" t="s">
        <v>18</v>
      </c>
      <c r="E12" s="19"/>
      <c r="F12" s="7"/>
      <c r="G12" s="7"/>
      <c r="H12" s="7"/>
      <c r="I12" s="7"/>
      <c r="J12" s="7"/>
    </row>
    <row r="13" spans="1:12" ht="25.5" x14ac:dyDescent="0.25">
      <c r="A13" s="13"/>
      <c r="B13" s="13">
        <v>54</v>
      </c>
      <c r="C13" s="13"/>
      <c r="D13" s="20" t="s">
        <v>25</v>
      </c>
      <c r="E13" s="20"/>
      <c r="F13" s="7"/>
      <c r="G13" s="7"/>
      <c r="H13" s="7"/>
      <c r="I13" s="7"/>
      <c r="J13" s="8"/>
    </row>
    <row r="14" spans="1:12" x14ac:dyDescent="0.25">
      <c r="A14" s="10"/>
      <c r="B14" s="10"/>
      <c r="C14" s="11" t="s">
        <v>45</v>
      </c>
      <c r="D14" s="11" t="s">
        <v>9</v>
      </c>
      <c r="E14" s="11"/>
      <c r="F14" s="7"/>
      <c r="G14" s="7"/>
      <c r="H14" s="7"/>
      <c r="I14" s="7"/>
      <c r="J14" s="7"/>
    </row>
    <row r="15" spans="1:12" x14ac:dyDescent="0.25">
      <c r="A15" s="10"/>
      <c r="B15" s="10"/>
      <c r="C15" s="15" t="s">
        <v>41</v>
      </c>
      <c r="D15" s="15" t="s">
        <v>42</v>
      </c>
      <c r="E15" s="15"/>
      <c r="F15" s="7"/>
      <c r="G15" s="7"/>
      <c r="H15" s="7"/>
      <c r="I15" s="7"/>
      <c r="J15" s="7"/>
    </row>
    <row r="16" spans="1:12" x14ac:dyDescent="0.25">
      <c r="A16" s="13"/>
      <c r="B16" s="13"/>
      <c r="C16" s="11" t="s">
        <v>50</v>
      </c>
      <c r="D16" s="11" t="s">
        <v>51</v>
      </c>
      <c r="E16" s="11"/>
      <c r="F16" s="7"/>
      <c r="G16" s="7"/>
      <c r="H16" s="7"/>
      <c r="I16" s="7"/>
      <c r="J16" s="8"/>
    </row>
    <row r="17" spans="1:10" ht="25.5" x14ac:dyDescent="0.25">
      <c r="A17" s="10"/>
      <c r="B17" s="10"/>
      <c r="C17" s="11" t="s">
        <v>38</v>
      </c>
      <c r="D17" s="14" t="s">
        <v>39</v>
      </c>
      <c r="E17" s="14"/>
      <c r="F17" s="7"/>
      <c r="G17" s="7"/>
      <c r="H17" s="7"/>
      <c r="I17" s="7"/>
      <c r="J17" s="7"/>
    </row>
    <row r="18" spans="1:10" x14ac:dyDescent="0.25">
      <c r="A18" s="10"/>
      <c r="B18" s="21"/>
      <c r="C18" s="11" t="s">
        <v>48</v>
      </c>
      <c r="D18" s="11" t="s">
        <v>49</v>
      </c>
      <c r="E18" s="11"/>
      <c r="F18" s="7"/>
      <c r="G18" s="7"/>
      <c r="H18" s="7"/>
      <c r="I18" s="7"/>
      <c r="J18" s="7"/>
    </row>
    <row r="19" spans="1:10" x14ac:dyDescent="0.25">
      <c r="A19" s="10"/>
      <c r="B19" s="10"/>
      <c r="C19" s="11" t="s">
        <v>34</v>
      </c>
      <c r="D19" s="11" t="s">
        <v>35</v>
      </c>
      <c r="E19" s="11"/>
      <c r="F19" s="7"/>
      <c r="G19" s="7"/>
      <c r="H19" s="7"/>
      <c r="I19" s="7"/>
      <c r="J19" s="7"/>
    </row>
    <row r="20" spans="1:10" x14ac:dyDescent="0.25">
      <c r="A20" s="10"/>
      <c r="B20" s="21"/>
      <c r="C20" s="11" t="s">
        <v>36</v>
      </c>
      <c r="D20" s="11" t="s">
        <v>37</v>
      </c>
      <c r="E20" s="11"/>
      <c r="F20" s="7"/>
      <c r="G20" s="7"/>
      <c r="H20" s="7"/>
      <c r="I20" s="7"/>
      <c r="J20" s="7"/>
    </row>
    <row r="21" spans="1:10" s="28" customFormat="1" x14ac:dyDescent="0.25">
      <c r="A21" s="11"/>
      <c r="B21" s="15"/>
      <c r="C21" s="15" t="s">
        <v>43</v>
      </c>
      <c r="D21" s="15" t="s">
        <v>44</v>
      </c>
      <c r="E21" s="15"/>
      <c r="F21" s="27"/>
      <c r="G21" s="27"/>
      <c r="H21" s="27"/>
      <c r="I21" s="27"/>
      <c r="J21" s="27"/>
    </row>
    <row r="22" spans="1:10" x14ac:dyDescent="0.25">
      <c r="A22" s="13"/>
      <c r="B22" s="13"/>
      <c r="C22" s="11" t="s">
        <v>46</v>
      </c>
      <c r="D22" s="11" t="s">
        <v>47</v>
      </c>
      <c r="E22" s="11"/>
      <c r="F22" s="7"/>
      <c r="G22" s="7"/>
      <c r="H22" s="7"/>
      <c r="I22" s="7"/>
      <c r="J22" s="8"/>
    </row>
  </sheetData>
  <mergeCells count="4">
    <mergeCell ref="A1:J1"/>
    <mergeCell ref="A2:H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0"/>
  <sheetViews>
    <sheetView zoomScaleNormal="100" workbookViewId="0">
      <pane ySplit="4" topLeftCell="A5" activePane="bottomLeft" state="frozen"/>
      <selection pane="bottomLeft" activeCell="N3" sqref="N3"/>
    </sheetView>
  </sheetViews>
  <sheetFormatPr defaultRowHeight="15" x14ac:dyDescent="0.25"/>
  <cols>
    <col min="1" max="1" width="4.28515625" bestFit="1" customWidth="1"/>
    <col min="2" max="2" width="3.5703125" customWidth="1"/>
    <col min="3" max="3" width="12.42578125" customWidth="1"/>
    <col min="4" max="4" width="51.5703125" customWidth="1"/>
    <col min="5" max="5" width="15.140625" customWidth="1"/>
    <col min="6" max="6" width="11.7109375" bestFit="1" customWidth="1"/>
    <col min="7" max="7" width="13.85546875" customWidth="1"/>
    <col min="8" max="8" width="14.5703125" customWidth="1"/>
    <col min="9" max="9" width="12.140625" customWidth="1"/>
    <col min="10" max="10" width="13.7109375" customWidth="1"/>
    <col min="12" max="12" width="10.140625" bestFit="1" customWidth="1"/>
    <col min="14" max="14" width="11.7109375" bestFit="1" customWidth="1"/>
  </cols>
  <sheetData>
    <row r="1" spans="1:13" ht="18" customHeight="1" x14ac:dyDescent="0.25">
      <c r="A1" s="170" t="s">
        <v>19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3" ht="15.75" x14ac:dyDescent="0.25">
      <c r="A2" s="185" t="s">
        <v>203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3" ht="18" x14ac:dyDescent="0.25">
      <c r="A3" s="3"/>
      <c r="B3" s="3"/>
      <c r="C3" s="3"/>
      <c r="D3" s="3"/>
      <c r="E3" s="126"/>
      <c r="F3" s="3"/>
      <c r="G3" s="126"/>
      <c r="H3" s="127"/>
      <c r="I3" s="4"/>
      <c r="J3" s="139" t="s">
        <v>33</v>
      </c>
      <c r="L3" s="128"/>
    </row>
    <row r="4" spans="1:13" ht="38.25" x14ac:dyDescent="0.25">
      <c r="A4" s="166" t="s">
        <v>21</v>
      </c>
      <c r="B4" s="186"/>
      <c r="C4" s="187"/>
      <c r="D4" s="54" t="s">
        <v>22</v>
      </c>
      <c r="E4" s="51" t="s">
        <v>204</v>
      </c>
      <c r="F4" s="51" t="s">
        <v>205</v>
      </c>
      <c r="G4" s="51" t="s">
        <v>206</v>
      </c>
      <c r="H4" s="51" t="s">
        <v>207</v>
      </c>
      <c r="I4" s="51" t="s">
        <v>208</v>
      </c>
      <c r="J4" s="51" t="s">
        <v>209</v>
      </c>
    </row>
    <row r="5" spans="1:13" s="47" customFormat="1" ht="9.75" customHeight="1" x14ac:dyDescent="0.2">
      <c r="A5" s="163">
        <v>1</v>
      </c>
      <c r="B5" s="164"/>
      <c r="C5" s="164"/>
      <c r="D5" s="165"/>
      <c r="E5" s="52">
        <v>2</v>
      </c>
      <c r="F5" s="52">
        <v>3</v>
      </c>
      <c r="G5" s="52">
        <v>4</v>
      </c>
      <c r="H5" s="52">
        <v>5</v>
      </c>
      <c r="I5" s="52" t="s">
        <v>86</v>
      </c>
      <c r="J5" s="52" t="s">
        <v>85</v>
      </c>
    </row>
    <row r="6" spans="1:13" ht="17.25" customHeight="1" x14ac:dyDescent="0.25">
      <c r="A6" s="182" t="s">
        <v>73</v>
      </c>
      <c r="B6" s="183"/>
      <c r="C6" s="184"/>
      <c r="D6" s="23" t="s">
        <v>74</v>
      </c>
      <c r="E6" s="43">
        <f>+E7+E115+E137+E150+E154</f>
        <v>1086410.08</v>
      </c>
      <c r="F6" s="43">
        <f>+F7+F115+F137+F150+F154</f>
        <v>2343804.17</v>
      </c>
      <c r="G6" s="43">
        <f>+G7+G115+G137+G150+G154</f>
        <v>2344359.79</v>
      </c>
      <c r="H6" s="43">
        <f>+H7+H115+H137+H150+H154</f>
        <v>1304424.3199999998</v>
      </c>
      <c r="I6" s="43">
        <f>H6/E6*100</f>
        <v>120.06739849100072</v>
      </c>
      <c r="J6" s="43">
        <f t="shared" ref="J6:J9" si="0">H6/G6*100</f>
        <v>55.640961151274468</v>
      </c>
    </row>
    <row r="7" spans="1:13" x14ac:dyDescent="0.25">
      <c r="A7" s="182" t="s">
        <v>75</v>
      </c>
      <c r="B7" s="183"/>
      <c r="C7" s="184"/>
      <c r="D7" s="23" t="s">
        <v>77</v>
      </c>
      <c r="E7" s="43">
        <f>+E8+E38+E61+E66+E104+E107+E110</f>
        <v>1069849.56</v>
      </c>
      <c r="F7" s="43">
        <f t="shared" ref="F7:G7" si="1">+F8+F38+F61+F66+F104+F107+F110</f>
        <v>2274682</v>
      </c>
      <c r="G7" s="43">
        <f t="shared" si="1"/>
        <v>2275237.62</v>
      </c>
      <c r="H7" s="43">
        <f>+H8+H38+H61+H66+H104+H107+H110</f>
        <v>1230895.5899999999</v>
      </c>
      <c r="I7" s="43">
        <f>H7/E7*100</f>
        <v>115.0531472854931</v>
      </c>
      <c r="J7" s="43">
        <f t="shared" si="0"/>
        <v>54.099650040069214</v>
      </c>
    </row>
    <row r="8" spans="1:13" x14ac:dyDescent="0.25">
      <c r="A8" s="179" t="s">
        <v>181</v>
      </c>
      <c r="B8" s="180"/>
      <c r="C8" s="181"/>
      <c r="D8" s="25" t="s">
        <v>9</v>
      </c>
      <c r="E8" s="42">
        <f>+E9+E14+E36</f>
        <v>590887.45000000007</v>
      </c>
      <c r="F8" s="42">
        <f t="shared" ref="F8:G8" si="2">+F9+F14+F36</f>
        <v>607952</v>
      </c>
      <c r="G8" s="42">
        <f t="shared" si="2"/>
        <v>607952</v>
      </c>
      <c r="H8" s="42">
        <f>+H9+H14+H36</f>
        <v>593911.31000000006</v>
      </c>
      <c r="I8" s="42">
        <f>H8/E8*100</f>
        <v>100.51174889566532</v>
      </c>
      <c r="J8" s="42">
        <f t="shared" si="0"/>
        <v>97.690493657394015</v>
      </c>
      <c r="L8" s="38"/>
    </row>
    <row r="9" spans="1:13" s="68" customFormat="1" x14ac:dyDescent="0.25">
      <c r="A9" s="118">
        <v>31</v>
      </c>
      <c r="B9" s="119"/>
      <c r="C9" s="120"/>
      <c r="D9" s="23" t="s">
        <v>11</v>
      </c>
      <c r="E9" s="43">
        <f>SUM(E10:E13)</f>
        <v>500000</v>
      </c>
      <c r="F9" s="43">
        <v>500000</v>
      </c>
      <c r="G9" s="43">
        <v>500000</v>
      </c>
      <c r="H9" s="43">
        <f>SUM(H10:H13)</f>
        <v>500000</v>
      </c>
      <c r="I9" s="43">
        <f t="shared" ref="I9:I157" si="3">H9/E9*100</f>
        <v>100</v>
      </c>
      <c r="J9" s="43">
        <f t="shared" si="0"/>
        <v>100</v>
      </c>
    </row>
    <row r="10" spans="1:13" x14ac:dyDescent="0.25">
      <c r="A10" s="35"/>
      <c r="B10" s="36"/>
      <c r="C10" s="10">
        <v>3111</v>
      </c>
      <c r="D10" s="10" t="s">
        <v>93</v>
      </c>
      <c r="E10" s="44">
        <v>373800</v>
      </c>
      <c r="F10" s="44"/>
      <c r="G10" s="44"/>
      <c r="H10" s="44">
        <v>370000</v>
      </c>
      <c r="I10" s="41">
        <f t="shared" si="3"/>
        <v>98.983413590155166</v>
      </c>
      <c r="J10" s="41"/>
    </row>
    <row r="11" spans="1:13" x14ac:dyDescent="0.25">
      <c r="A11" s="35"/>
      <c r="B11" s="36"/>
      <c r="C11" s="10">
        <v>3114</v>
      </c>
      <c r="D11" s="10" t="s">
        <v>112</v>
      </c>
      <c r="E11" s="44">
        <v>40000</v>
      </c>
      <c r="F11" s="44"/>
      <c r="G11" s="44"/>
      <c r="H11" s="44">
        <v>35000</v>
      </c>
      <c r="I11" s="41">
        <f t="shared" si="3"/>
        <v>87.5</v>
      </c>
      <c r="J11" s="41"/>
    </row>
    <row r="12" spans="1:13" x14ac:dyDescent="0.25">
      <c r="A12" s="35"/>
      <c r="B12" s="36"/>
      <c r="C12" s="10">
        <v>3121</v>
      </c>
      <c r="D12" s="10" t="s">
        <v>113</v>
      </c>
      <c r="E12" s="44">
        <v>18200</v>
      </c>
      <c r="F12" s="44"/>
      <c r="G12" s="44"/>
      <c r="H12" s="44">
        <v>20000</v>
      </c>
      <c r="I12" s="41">
        <f t="shared" si="3"/>
        <v>109.8901098901099</v>
      </c>
      <c r="J12" s="41"/>
    </row>
    <row r="13" spans="1:13" x14ac:dyDescent="0.25">
      <c r="A13" s="35"/>
      <c r="B13" s="36"/>
      <c r="C13" s="10">
        <v>3132</v>
      </c>
      <c r="D13" s="10" t="s">
        <v>114</v>
      </c>
      <c r="E13" s="44">
        <v>68000</v>
      </c>
      <c r="F13" s="44"/>
      <c r="G13" s="44"/>
      <c r="H13" s="44">
        <v>75000</v>
      </c>
      <c r="I13" s="41">
        <f t="shared" si="3"/>
        <v>110.29411764705883</v>
      </c>
      <c r="J13" s="41"/>
    </row>
    <row r="14" spans="1:13" s="68" customFormat="1" x14ac:dyDescent="0.25">
      <c r="A14" s="137">
        <v>32</v>
      </c>
      <c r="B14" s="116"/>
      <c r="C14" s="117"/>
      <c r="D14" s="23" t="s">
        <v>23</v>
      </c>
      <c r="E14" s="43">
        <f>SUM(E15:E35)</f>
        <v>90511.64</v>
      </c>
      <c r="F14" s="43">
        <v>107452</v>
      </c>
      <c r="G14" s="43">
        <f>F14</f>
        <v>107452</v>
      </c>
      <c r="H14" s="43">
        <f>SUM(H15:H35)</f>
        <v>93800.890000000029</v>
      </c>
      <c r="I14" s="43">
        <f t="shared" si="3"/>
        <v>103.63406297797724</v>
      </c>
      <c r="J14" s="43">
        <f t="shared" ref="J14" si="4">H14/G14*100</f>
        <v>87.295620370025716</v>
      </c>
      <c r="M14" s="141"/>
    </row>
    <row r="15" spans="1:13" x14ac:dyDescent="0.25">
      <c r="A15" s="35"/>
      <c r="B15" s="36"/>
      <c r="C15" s="10">
        <v>3211</v>
      </c>
      <c r="D15" s="10" t="s">
        <v>91</v>
      </c>
      <c r="E15" s="41">
        <v>0</v>
      </c>
      <c r="F15" s="41"/>
      <c r="G15" s="41"/>
      <c r="H15" s="114">
        <v>0</v>
      </c>
      <c r="I15" s="41" t="e">
        <f t="shared" si="3"/>
        <v>#DIV/0!</v>
      </c>
      <c r="J15" s="41"/>
    </row>
    <row r="16" spans="1:13" x14ac:dyDescent="0.25">
      <c r="A16" s="35"/>
      <c r="B16" s="36"/>
      <c r="C16" s="10">
        <v>3212</v>
      </c>
      <c r="D16" s="10" t="s">
        <v>115</v>
      </c>
      <c r="E16" s="41">
        <v>10000</v>
      </c>
      <c r="F16" s="41"/>
      <c r="G16" s="41"/>
      <c r="H16" s="41">
        <v>0</v>
      </c>
      <c r="I16" s="41">
        <f t="shared" si="3"/>
        <v>0</v>
      </c>
      <c r="J16" s="41"/>
    </row>
    <row r="17" spans="1:10" x14ac:dyDescent="0.25">
      <c r="A17" s="35"/>
      <c r="B17" s="36"/>
      <c r="C17" s="10">
        <v>3213</v>
      </c>
      <c r="D17" s="10" t="s">
        <v>116</v>
      </c>
      <c r="E17" s="41">
        <v>415.9</v>
      </c>
      <c r="F17" s="41"/>
      <c r="G17" s="41"/>
      <c r="H17" s="41">
        <v>0</v>
      </c>
      <c r="I17" s="41">
        <f t="shared" si="3"/>
        <v>0</v>
      </c>
      <c r="J17" s="41"/>
    </row>
    <row r="18" spans="1:10" x14ac:dyDescent="0.25">
      <c r="A18" s="35"/>
      <c r="B18" s="36"/>
      <c r="C18" s="10">
        <v>3214</v>
      </c>
      <c r="D18" s="10" t="s">
        <v>117</v>
      </c>
      <c r="E18" s="41">
        <v>0</v>
      </c>
      <c r="F18" s="41"/>
      <c r="G18" s="41"/>
      <c r="H18" s="41">
        <v>0</v>
      </c>
      <c r="I18" s="41" t="e">
        <f t="shared" si="3"/>
        <v>#DIV/0!</v>
      </c>
      <c r="J18" s="41"/>
    </row>
    <row r="19" spans="1:10" x14ac:dyDescent="0.25">
      <c r="A19" s="35"/>
      <c r="B19" s="36"/>
      <c r="C19" s="10">
        <v>3221</v>
      </c>
      <c r="D19" s="10" t="s">
        <v>118</v>
      </c>
      <c r="E19" s="41">
        <v>4156.05</v>
      </c>
      <c r="F19" s="41"/>
      <c r="G19" s="41"/>
      <c r="H19" s="41">
        <v>3481.04</v>
      </c>
      <c r="I19" s="41">
        <f t="shared" si="3"/>
        <v>83.758376342921764</v>
      </c>
      <c r="J19" s="41"/>
    </row>
    <row r="20" spans="1:10" x14ac:dyDescent="0.25">
      <c r="A20" s="35"/>
      <c r="B20" s="36"/>
      <c r="C20" s="10">
        <v>3222</v>
      </c>
      <c r="D20" s="10" t="s">
        <v>119</v>
      </c>
      <c r="E20" s="41">
        <v>41011.94</v>
      </c>
      <c r="F20" s="41"/>
      <c r="G20" s="41"/>
      <c r="H20" s="41">
        <v>45613.41</v>
      </c>
      <c r="I20" s="41">
        <f t="shared" si="3"/>
        <v>111.21983012751897</v>
      </c>
      <c r="J20" s="41"/>
    </row>
    <row r="21" spans="1:10" x14ac:dyDescent="0.25">
      <c r="A21" s="35"/>
      <c r="B21" s="36"/>
      <c r="C21" s="10">
        <v>3223</v>
      </c>
      <c r="D21" s="10" t="s">
        <v>120</v>
      </c>
      <c r="E21" s="41">
        <v>13106.27</v>
      </c>
      <c r="F21" s="41"/>
      <c r="G21" s="41"/>
      <c r="H21" s="41">
        <v>23314.31</v>
      </c>
      <c r="I21" s="41">
        <f t="shared" si="3"/>
        <v>177.88669087390997</v>
      </c>
      <c r="J21" s="41"/>
    </row>
    <row r="22" spans="1:10" x14ac:dyDescent="0.25">
      <c r="A22" s="35"/>
      <c r="B22" s="36"/>
      <c r="C22" s="10">
        <v>3224</v>
      </c>
      <c r="D22" s="10" t="s">
        <v>121</v>
      </c>
      <c r="E22" s="41">
        <v>38.5</v>
      </c>
      <c r="F22" s="41"/>
      <c r="G22" s="41"/>
      <c r="H22" s="41">
        <v>175.61</v>
      </c>
      <c r="I22" s="41">
        <f t="shared" si="3"/>
        <v>456.12987012987014</v>
      </c>
      <c r="J22" s="41"/>
    </row>
    <row r="23" spans="1:10" x14ac:dyDescent="0.25">
      <c r="A23" s="35"/>
      <c r="B23" s="36"/>
      <c r="C23" s="10">
        <v>3225</v>
      </c>
      <c r="D23" s="10" t="s">
        <v>122</v>
      </c>
      <c r="E23" s="41">
        <v>853.34</v>
      </c>
      <c r="F23" s="41"/>
      <c r="G23" s="41"/>
      <c r="H23" s="41">
        <v>501.94</v>
      </c>
      <c r="I23" s="41">
        <f t="shared" si="3"/>
        <v>58.820634213795195</v>
      </c>
      <c r="J23" s="41"/>
    </row>
    <row r="24" spans="1:10" x14ac:dyDescent="0.25">
      <c r="A24" s="35"/>
      <c r="B24" s="36"/>
      <c r="C24" s="10">
        <v>3227</v>
      </c>
      <c r="D24" s="10" t="s">
        <v>124</v>
      </c>
      <c r="E24" s="41">
        <v>2068.83</v>
      </c>
      <c r="F24" s="41"/>
      <c r="G24" s="41"/>
      <c r="H24" s="41">
        <v>43.21</v>
      </c>
      <c r="I24" s="41">
        <f t="shared" si="3"/>
        <v>2.0886201379523692</v>
      </c>
      <c r="J24" s="41"/>
    </row>
    <row r="25" spans="1:10" x14ac:dyDescent="0.25">
      <c r="A25" s="35"/>
      <c r="B25" s="36"/>
      <c r="C25" s="10">
        <v>3231</v>
      </c>
      <c r="D25" s="10" t="s">
        <v>125</v>
      </c>
      <c r="E25" s="41">
        <v>175.86</v>
      </c>
      <c r="F25" s="41"/>
      <c r="G25" s="41"/>
      <c r="H25" s="41">
        <v>239.64</v>
      </c>
      <c r="I25" s="41">
        <f t="shared" si="3"/>
        <v>136.26748549982938</v>
      </c>
      <c r="J25" s="41"/>
    </row>
    <row r="26" spans="1:10" x14ac:dyDescent="0.25">
      <c r="A26" s="35"/>
      <c r="B26" s="36"/>
      <c r="C26" s="10">
        <v>3232</v>
      </c>
      <c r="D26" s="10" t="s">
        <v>126</v>
      </c>
      <c r="E26" s="41">
        <v>5499.24</v>
      </c>
      <c r="F26" s="41"/>
      <c r="G26" s="41"/>
      <c r="H26" s="41">
        <v>6324.16</v>
      </c>
      <c r="I26" s="41">
        <f t="shared" si="3"/>
        <v>115.00061826725147</v>
      </c>
      <c r="J26" s="41"/>
    </row>
    <row r="27" spans="1:10" x14ac:dyDescent="0.25">
      <c r="A27" s="35"/>
      <c r="B27" s="36"/>
      <c r="C27" s="10">
        <v>3233</v>
      </c>
      <c r="D27" s="10" t="s">
        <v>127</v>
      </c>
      <c r="E27" s="41">
        <v>0</v>
      </c>
      <c r="F27" s="41"/>
      <c r="G27" s="41"/>
      <c r="H27" s="115">
        <v>0</v>
      </c>
      <c r="I27" s="41" t="e">
        <f t="shared" si="3"/>
        <v>#DIV/0!</v>
      </c>
      <c r="J27" s="41"/>
    </row>
    <row r="28" spans="1:10" x14ac:dyDescent="0.25">
      <c r="A28" s="35"/>
      <c r="B28" s="36"/>
      <c r="C28" s="10">
        <v>3234</v>
      </c>
      <c r="D28" s="10" t="s">
        <v>128</v>
      </c>
      <c r="E28" s="41">
        <v>4572.04</v>
      </c>
      <c r="F28" s="41"/>
      <c r="G28" s="41"/>
      <c r="H28" s="41">
        <v>7074.66</v>
      </c>
      <c r="I28" s="41">
        <f t="shared" si="3"/>
        <v>154.73749136053053</v>
      </c>
      <c r="J28" s="41"/>
    </row>
    <row r="29" spans="1:10" x14ac:dyDescent="0.25">
      <c r="A29" s="35"/>
      <c r="B29" s="36"/>
      <c r="C29" s="10">
        <v>3236</v>
      </c>
      <c r="D29" s="10" t="s">
        <v>130</v>
      </c>
      <c r="E29" s="41">
        <v>5796.22</v>
      </c>
      <c r="F29" s="41"/>
      <c r="G29" s="41"/>
      <c r="H29" s="41">
        <v>3746.45</v>
      </c>
      <c r="I29" s="41">
        <f t="shared" si="3"/>
        <v>64.63609041754799</v>
      </c>
      <c r="J29" s="41"/>
    </row>
    <row r="30" spans="1:10" x14ac:dyDescent="0.25">
      <c r="A30" s="35"/>
      <c r="B30" s="36"/>
      <c r="C30" s="10">
        <v>3237</v>
      </c>
      <c r="D30" s="10" t="s">
        <v>131</v>
      </c>
      <c r="E30" s="41">
        <v>0</v>
      </c>
      <c r="F30" s="41"/>
      <c r="G30" s="41"/>
      <c r="H30" s="41">
        <v>0</v>
      </c>
      <c r="I30" s="41" t="e">
        <f t="shared" si="3"/>
        <v>#DIV/0!</v>
      </c>
      <c r="J30" s="41"/>
    </row>
    <row r="31" spans="1:10" x14ac:dyDescent="0.25">
      <c r="A31" s="35"/>
      <c r="B31" s="36"/>
      <c r="C31" s="10">
        <v>3238</v>
      </c>
      <c r="D31" s="10" t="s">
        <v>132</v>
      </c>
      <c r="E31" s="41">
        <v>2817.45</v>
      </c>
      <c r="F31" s="41"/>
      <c r="G31" s="41"/>
      <c r="H31" s="41">
        <v>3109.08</v>
      </c>
      <c r="I31" s="41">
        <f t="shared" si="3"/>
        <v>110.35084917212374</v>
      </c>
      <c r="J31" s="41"/>
    </row>
    <row r="32" spans="1:10" x14ac:dyDescent="0.25">
      <c r="A32" s="35"/>
      <c r="B32" s="36"/>
      <c r="C32" s="10">
        <v>3239</v>
      </c>
      <c r="D32" s="10" t="s">
        <v>133</v>
      </c>
      <c r="E32" s="41">
        <v>0</v>
      </c>
      <c r="F32" s="41"/>
      <c r="G32" s="41"/>
      <c r="H32" s="41">
        <v>0</v>
      </c>
      <c r="I32" s="41" t="e">
        <f t="shared" si="3"/>
        <v>#DIV/0!</v>
      </c>
      <c r="J32" s="41"/>
    </row>
    <row r="33" spans="1:12" x14ac:dyDescent="0.25">
      <c r="A33" s="35"/>
      <c r="B33" s="36"/>
      <c r="C33" s="10">
        <v>3292</v>
      </c>
      <c r="D33" s="113" t="s">
        <v>135</v>
      </c>
      <c r="E33" s="41">
        <v>0</v>
      </c>
      <c r="F33" s="41"/>
      <c r="G33" s="41"/>
      <c r="H33" s="41">
        <v>177.38</v>
      </c>
      <c r="I33" s="41" t="e">
        <f t="shared" si="3"/>
        <v>#DIV/0!</v>
      </c>
      <c r="J33" s="41"/>
    </row>
    <row r="34" spans="1:12" x14ac:dyDescent="0.25">
      <c r="A34" s="35"/>
      <c r="B34" s="36"/>
      <c r="C34" s="10">
        <v>3295</v>
      </c>
      <c r="D34" s="113" t="s">
        <v>138</v>
      </c>
      <c r="E34" s="41">
        <v>0</v>
      </c>
      <c r="F34" s="41"/>
      <c r="G34" s="41"/>
      <c r="H34" s="41">
        <v>0</v>
      </c>
      <c r="I34" s="41" t="e">
        <f t="shared" si="3"/>
        <v>#DIV/0!</v>
      </c>
      <c r="J34" s="41"/>
    </row>
    <row r="35" spans="1:12" x14ac:dyDescent="0.25">
      <c r="A35" s="35"/>
      <c r="B35" s="36"/>
      <c r="C35" s="140">
        <v>3299</v>
      </c>
      <c r="D35" s="22" t="s">
        <v>141</v>
      </c>
      <c r="E35" s="41">
        <v>0</v>
      </c>
      <c r="F35" s="41"/>
      <c r="G35" s="41"/>
      <c r="H35" s="41">
        <v>0</v>
      </c>
      <c r="I35" s="41" t="e">
        <f t="shared" si="3"/>
        <v>#DIV/0!</v>
      </c>
      <c r="J35" s="41"/>
      <c r="L35" s="38"/>
    </row>
    <row r="36" spans="1:12" s="68" customFormat="1" x14ac:dyDescent="0.25">
      <c r="A36" s="138">
        <v>34</v>
      </c>
      <c r="B36" s="116"/>
      <c r="C36" s="117"/>
      <c r="D36" s="23" t="s">
        <v>52</v>
      </c>
      <c r="E36" s="43">
        <f>SUM(E37)</f>
        <v>375.81</v>
      </c>
      <c r="F36" s="43">
        <v>500</v>
      </c>
      <c r="G36" s="43">
        <v>500</v>
      </c>
      <c r="H36" s="43">
        <f t="shared" ref="H36" si="5">SUM(H37)</f>
        <v>110.42</v>
      </c>
      <c r="I36" s="43">
        <f t="shared" ref="I36" si="6">H36/E36*100</f>
        <v>29.381868497378992</v>
      </c>
      <c r="J36" s="43">
        <f>H36/G36*100</f>
        <v>22.084</v>
      </c>
      <c r="L36" s="141"/>
    </row>
    <row r="37" spans="1:12" x14ac:dyDescent="0.25">
      <c r="A37" s="35"/>
      <c r="B37" s="36"/>
      <c r="C37" s="37">
        <v>3431</v>
      </c>
      <c r="D37" s="22" t="s">
        <v>142</v>
      </c>
      <c r="E37" s="41">
        <v>375.81</v>
      </c>
      <c r="F37" s="41"/>
      <c r="G37" s="41"/>
      <c r="H37" s="41">
        <v>110.42</v>
      </c>
      <c r="I37" s="41">
        <f t="shared" si="3"/>
        <v>29.381868497378992</v>
      </c>
      <c r="J37" s="41"/>
    </row>
    <row r="38" spans="1:12" x14ac:dyDescent="0.25">
      <c r="A38" s="179" t="s">
        <v>182</v>
      </c>
      <c r="B38" s="180"/>
      <c r="C38" s="181"/>
      <c r="D38" s="25" t="s">
        <v>183</v>
      </c>
      <c r="E38" s="42">
        <f>+E39+E44</f>
        <v>0</v>
      </c>
      <c r="F38" s="42">
        <f t="shared" ref="F38:G38" si="7">+F39+F44</f>
        <v>565680</v>
      </c>
      <c r="G38" s="42">
        <f t="shared" si="7"/>
        <v>565680</v>
      </c>
      <c r="H38" s="42">
        <f>+H39+H44</f>
        <v>105000</v>
      </c>
      <c r="I38" s="41" t="e">
        <f t="shared" si="3"/>
        <v>#DIV/0!</v>
      </c>
      <c r="J38" s="42">
        <f t="shared" ref="J38" si="8">H38/G38*100</f>
        <v>18.561731014000848</v>
      </c>
      <c r="L38" s="38"/>
    </row>
    <row r="39" spans="1:12" s="68" customFormat="1" x14ac:dyDescent="0.25">
      <c r="A39" s="138">
        <v>31</v>
      </c>
      <c r="B39" s="119"/>
      <c r="C39" s="120"/>
      <c r="D39" s="23" t="s">
        <v>11</v>
      </c>
      <c r="E39" s="43">
        <f>SUM(E40:E43)</f>
        <v>0</v>
      </c>
      <c r="F39" s="43">
        <v>515000</v>
      </c>
      <c r="G39" s="43">
        <v>515000</v>
      </c>
      <c r="H39" s="43">
        <f t="shared" ref="H39" si="9">SUM(H40:H43)</f>
        <v>105000</v>
      </c>
      <c r="I39" s="43" t="e">
        <f>H39/E39*100</f>
        <v>#DIV/0!</v>
      </c>
      <c r="J39" s="43">
        <f>H39/G39*100</f>
        <v>20.388349514563107</v>
      </c>
    </row>
    <row r="40" spans="1:12" x14ac:dyDescent="0.25">
      <c r="A40" s="35"/>
      <c r="B40" s="36"/>
      <c r="C40" s="10">
        <v>3111</v>
      </c>
      <c r="D40" s="10" t="s">
        <v>93</v>
      </c>
      <c r="E40" s="44">
        <v>0</v>
      </c>
      <c r="F40" s="44"/>
      <c r="G40" s="44"/>
      <c r="H40" s="44">
        <v>80000</v>
      </c>
      <c r="I40" s="41" t="e">
        <f t="shared" si="3"/>
        <v>#DIV/0!</v>
      </c>
      <c r="J40" s="41"/>
    </row>
    <row r="41" spans="1:12" x14ac:dyDescent="0.25">
      <c r="A41" s="35"/>
      <c r="B41" s="36"/>
      <c r="C41" s="10">
        <v>3114</v>
      </c>
      <c r="D41" s="10" t="s">
        <v>112</v>
      </c>
      <c r="E41" s="44">
        <v>0</v>
      </c>
      <c r="F41" s="44"/>
      <c r="G41" s="44"/>
      <c r="H41" s="44">
        <v>10000</v>
      </c>
      <c r="I41" s="41" t="e">
        <f t="shared" si="3"/>
        <v>#DIV/0!</v>
      </c>
      <c r="J41" s="41"/>
    </row>
    <row r="42" spans="1:12" x14ac:dyDescent="0.25">
      <c r="A42" s="35"/>
      <c r="B42" s="36"/>
      <c r="C42" s="10">
        <v>3121</v>
      </c>
      <c r="D42" s="10" t="s">
        <v>113</v>
      </c>
      <c r="E42" s="44">
        <v>0</v>
      </c>
      <c r="F42" s="44"/>
      <c r="G42" s="44"/>
      <c r="H42" s="44">
        <v>0</v>
      </c>
      <c r="I42" s="41" t="e">
        <f t="shared" si="3"/>
        <v>#DIV/0!</v>
      </c>
      <c r="J42" s="41"/>
    </row>
    <row r="43" spans="1:12" x14ac:dyDescent="0.25">
      <c r="A43" s="35"/>
      <c r="B43" s="36"/>
      <c r="C43" s="10">
        <v>3132</v>
      </c>
      <c r="D43" s="10" t="s">
        <v>114</v>
      </c>
      <c r="E43" s="44">
        <v>0</v>
      </c>
      <c r="F43" s="44"/>
      <c r="H43" s="44">
        <v>15000</v>
      </c>
      <c r="I43" s="41" t="e">
        <f t="shared" si="3"/>
        <v>#DIV/0!</v>
      </c>
      <c r="J43" s="41"/>
    </row>
    <row r="44" spans="1:12" s="68" customFormat="1" x14ac:dyDescent="0.25">
      <c r="A44" s="121">
        <v>32</v>
      </c>
      <c r="B44" s="116"/>
      <c r="C44" s="117"/>
      <c r="D44" s="23" t="s">
        <v>23</v>
      </c>
      <c r="E44" s="43">
        <f>SUM(E45:E60)</f>
        <v>0</v>
      </c>
      <c r="F44" s="43">
        <v>50680</v>
      </c>
      <c r="G44" s="43">
        <f>F44</f>
        <v>50680</v>
      </c>
      <c r="H44" s="43">
        <f>SUM(H45:H60)</f>
        <v>0</v>
      </c>
      <c r="I44" s="43" t="e">
        <f t="shared" ref="I44" si="10">H44/E44*100</f>
        <v>#DIV/0!</v>
      </c>
      <c r="J44" s="43">
        <f>H44/G44*100</f>
        <v>0</v>
      </c>
    </row>
    <row r="45" spans="1:12" x14ac:dyDescent="0.25">
      <c r="A45" s="35"/>
      <c r="B45" s="36"/>
      <c r="C45" s="10">
        <v>3212</v>
      </c>
      <c r="D45" s="10" t="s">
        <v>115</v>
      </c>
      <c r="E45" s="41">
        <v>0</v>
      </c>
      <c r="F45" s="41"/>
      <c r="G45" s="41"/>
      <c r="H45" s="41">
        <v>0</v>
      </c>
      <c r="I45" s="41" t="e">
        <f t="shared" ref="I45:I60" si="11">H45/E45*100</f>
        <v>#DIV/0!</v>
      </c>
      <c r="J45" s="41"/>
    </row>
    <row r="46" spans="1:12" x14ac:dyDescent="0.25">
      <c r="A46" s="35"/>
      <c r="B46" s="36"/>
      <c r="C46" s="10">
        <v>3214</v>
      </c>
      <c r="D46" s="10" t="s">
        <v>117</v>
      </c>
      <c r="E46" s="41">
        <v>0</v>
      </c>
      <c r="F46" s="41"/>
      <c r="G46" s="41"/>
      <c r="H46" s="41">
        <v>0</v>
      </c>
      <c r="I46" s="41" t="e">
        <f t="shared" si="11"/>
        <v>#DIV/0!</v>
      </c>
      <c r="J46" s="41"/>
    </row>
    <row r="47" spans="1:12" x14ac:dyDescent="0.25">
      <c r="A47" s="35"/>
      <c r="B47" s="36"/>
      <c r="C47" s="10">
        <v>3221</v>
      </c>
      <c r="D47" s="10" t="s">
        <v>118</v>
      </c>
      <c r="E47" s="41">
        <v>0</v>
      </c>
      <c r="F47" s="41"/>
      <c r="G47" s="41"/>
      <c r="H47" s="41">
        <v>0</v>
      </c>
      <c r="I47" s="41" t="e">
        <f t="shared" si="11"/>
        <v>#DIV/0!</v>
      </c>
      <c r="J47" s="41"/>
    </row>
    <row r="48" spans="1:12" x14ac:dyDescent="0.25">
      <c r="A48" s="35"/>
      <c r="B48" s="36"/>
      <c r="C48" s="10">
        <v>3222</v>
      </c>
      <c r="D48" s="10" t="s">
        <v>119</v>
      </c>
      <c r="E48" s="41">
        <v>0</v>
      </c>
      <c r="F48" s="41"/>
      <c r="G48" s="41"/>
      <c r="H48" s="41">
        <v>0</v>
      </c>
      <c r="I48" s="41" t="e">
        <f t="shared" si="11"/>
        <v>#DIV/0!</v>
      </c>
      <c r="J48" s="41"/>
    </row>
    <row r="49" spans="1:10" x14ac:dyDescent="0.25">
      <c r="A49" s="35"/>
      <c r="B49" s="36"/>
      <c r="C49" s="10">
        <v>3223</v>
      </c>
      <c r="D49" s="10" t="s">
        <v>120</v>
      </c>
      <c r="E49" s="41">
        <v>0</v>
      </c>
      <c r="F49" s="41"/>
      <c r="G49" s="41"/>
      <c r="H49" s="41">
        <v>0</v>
      </c>
      <c r="I49" s="41" t="e">
        <f t="shared" si="11"/>
        <v>#DIV/0!</v>
      </c>
      <c r="J49" s="41"/>
    </row>
    <row r="50" spans="1:10" x14ac:dyDescent="0.25">
      <c r="A50" s="35"/>
      <c r="B50" s="36"/>
      <c r="C50" s="10">
        <v>3224</v>
      </c>
      <c r="D50" s="10" t="s">
        <v>121</v>
      </c>
      <c r="E50" s="41">
        <v>0</v>
      </c>
      <c r="F50" s="41"/>
      <c r="G50" s="41"/>
      <c r="H50" s="41">
        <v>0</v>
      </c>
      <c r="I50" s="41" t="e">
        <f t="shared" si="11"/>
        <v>#DIV/0!</v>
      </c>
      <c r="J50" s="41"/>
    </row>
    <row r="51" spans="1:10" x14ac:dyDescent="0.25">
      <c r="A51" s="35"/>
      <c r="B51" s="36"/>
      <c r="C51" s="10">
        <v>3225</v>
      </c>
      <c r="D51" s="10" t="s">
        <v>122</v>
      </c>
      <c r="E51" s="41">
        <v>0</v>
      </c>
      <c r="F51" s="41"/>
      <c r="G51" s="41"/>
      <c r="H51" s="41">
        <v>0</v>
      </c>
      <c r="I51" s="41" t="e">
        <f t="shared" si="11"/>
        <v>#DIV/0!</v>
      </c>
      <c r="J51" s="41"/>
    </row>
    <row r="52" spans="1:10" x14ac:dyDescent="0.25">
      <c r="A52" s="35"/>
      <c r="B52" s="36"/>
      <c r="C52" s="10">
        <v>3227</v>
      </c>
      <c r="D52" s="10" t="s">
        <v>124</v>
      </c>
      <c r="E52" s="41">
        <v>0</v>
      </c>
      <c r="F52" s="41"/>
      <c r="G52" s="41"/>
      <c r="H52" s="41">
        <v>0</v>
      </c>
      <c r="I52" s="41" t="e">
        <f t="shared" si="11"/>
        <v>#DIV/0!</v>
      </c>
      <c r="J52" s="41"/>
    </row>
    <row r="53" spans="1:10" x14ac:dyDescent="0.25">
      <c r="A53" s="35"/>
      <c r="B53" s="36"/>
      <c r="C53" s="10">
        <v>3231</v>
      </c>
      <c r="D53" s="10" t="s">
        <v>125</v>
      </c>
      <c r="E53" s="41">
        <v>0</v>
      </c>
      <c r="F53" s="41"/>
      <c r="G53" s="41"/>
      <c r="H53" s="41">
        <v>0</v>
      </c>
      <c r="I53" s="41" t="e">
        <f t="shared" si="11"/>
        <v>#DIV/0!</v>
      </c>
      <c r="J53" s="41"/>
    </row>
    <row r="54" spans="1:10" x14ac:dyDescent="0.25">
      <c r="A54" s="35"/>
      <c r="B54" s="36"/>
      <c r="C54" s="10">
        <v>3232</v>
      </c>
      <c r="D54" s="10" t="s">
        <v>126</v>
      </c>
      <c r="E54" s="41">
        <v>0</v>
      </c>
      <c r="F54" s="41"/>
      <c r="G54" s="41"/>
      <c r="H54" s="41">
        <v>0</v>
      </c>
      <c r="I54" s="41" t="e">
        <f t="shared" si="11"/>
        <v>#DIV/0!</v>
      </c>
      <c r="J54" s="41"/>
    </row>
    <row r="55" spans="1:10" x14ac:dyDescent="0.25">
      <c r="A55" s="35"/>
      <c r="B55" s="36"/>
      <c r="C55" s="10">
        <v>3234</v>
      </c>
      <c r="D55" s="10" t="s">
        <v>128</v>
      </c>
      <c r="E55" s="41">
        <v>0</v>
      </c>
      <c r="F55" s="41"/>
      <c r="G55" s="41"/>
      <c r="H55" s="41">
        <v>0</v>
      </c>
      <c r="I55" s="41" t="e">
        <f t="shared" si="11"/>
        <v>#DIV/0!</v>
      </c>
      <c r="J55" s="41"/>
    </row>
    <row r="56" spans="1:10" x14ac:dyDescent="0.25">
      <c r="A56" s="35"/>
      <c r="B56" s="36"/>
      <c r="C56" s="10">
        <v>3236</v>
      </c>
      <c r="D56" s="10" t="s">
        <v>130</v>
      </c>
      <c r="E56" s="41">
        <v>0</v>
      </c>
      <c r="F56" s="41"/>
      <c r="G56" s="41"/>
      <c r="H56" s="41">
        <v>0</v>
      </c>
      <c r="I56" s="41" t="e">
        <f t="shared" si="11"/>
        <v>#DIV/0!</v>
      </c>
      <c r="J56" s="41"/>
    </row>
    <row r="57" spans="1:10" x14ac:dyDescent="0.25">
      <c r="A57" s="35"/>
      <c r="B57" s="36"/>
      <c r="C57" s="10">
        <v>3237</v>
      </c>
      <c r="D57" s="10" t="s">
        <v>131</v>
      </c>
      <c r="E57" s="41">
        <v>0</v>
      </c>
      <c r="F57" s="41"/>
      <c r="G57" s="41"/>
      <c r="H57" s="41">
        <v>0</v>
      </c>
      <c r="I57" s="41" t="e">
        <f t="shared" si="11"/>
        <v>#DIV/0!</v>
      </c>
      <c r="J57" s="41"/>
    </row>
    <row r="58" spans="1:10" x14ac:dyDescent="0.25">
      <c r="A58" s="35"/>
      <c r="B58" s="36"/>
      <c r="C58" s="10">
        <v>3238</v>
      </c>
      <c r="D58" s="10" t="s">
        <v>132</v>
      </c>
      <c r="E58" s="41">
        <v>0</v>
      </c>
      <c r="F58" s="41"/>
      <c r="G58" s="41"/>
      <c r="H58" s="41">
        <v>0</v>
      </c>
      <c r="I58" s="41" t="e">
        <f t="shared" si="11"/>
        <v>#DIV/0!</v>
      </c>
      <c r="J58" s="41"/>
    </row>
    <row r="59" spans="1:10" x14ac:dyDescent="0.25">
      <c r="A59" s="35"/>
      <c r="B59" s="36"/>
      <c r="C59" s="10">
        <v>3239</v>
      </c>
      <c r="D59" s="10" t="s">
        <v>133</v>
      </c>
      <c r="E59" s="41">
        <v>0</v>
      </c>
      <c r="F59" s="41"/>
      <c r="G59" s="41"/>
      <c r="H59" s="41">
        <v>0</v>
      </c>
      <c r="I59" s="41" t="e">
        <f t="shared" si="11"/>
        <v>#DIV/0!</v>
      </c>
      <c r="J59" s="41"/>
    </row>
    <row r="60" spans="1:10" x14ac:dyDescent="0.25">
      <c r="A60" s="35"/>
      <c r="B60" s="36"/>
      <c r="C60" s="113">
        <v>3292</v>
      </c>
      <c r="D60" s="113" t="s">
        <v>135</v>
      </c>
      <c r="E60" s="41">
        <v>0</v>
      </c>
      <c r="F60" s="41"/>
      <c r="G60" s="41"/>
      <c r="H60" s="41">
        <v>0</v>
      </c>
      <c r="I60" s="41" t="e">
        <f t="shared" si="11"/>
        <v>#DIV/0!</v>
      </c>
      <c r="J60" s="41"/>
    </row>
    <row r="61" spans="1:10" s="28" customFormat="1" x14ac:dyDescent="0.25">
      <c r="A61" s="179" t="s">
        <v>185</v>
      </c>
      <c r="B61" s="180"/>
      <c r="C61" s="181"/>
      <c r="D61" s="25" t="s">
        <v>42</v>
      </c>
      <c r="E61" s="42">
        <f>+E62+E64</f>
        <v>24</v>
      </c>
      <c r="F61" s="42">
        <f t="shared" ref="F61:H61" si="12">+F62+F64</f>
        <v>50</v>
      </c>
      <c r="G61" s="42">
        <f t="shared" si="12"/>
        <v>50</v>
      </c>
      <c r="H61" s="42">
        <f t="shared" si="12"/>
        <v>0</v>
      </c>
      <c r="I61" s="42">
        <f t="shared" si="3"/>
        <v>0</v>
      </c>
      <c r="J61" s="42">
        <f t="shared" ref="J61:J156" si="13">H61/G61*100</f>
        <v>0</v>
      </c>
    </row>
    <row r="62" spans="1:10" s="68" customFormat="1" x14ac:dyDescent="0.25">
      <c r="A62" s="121">
        <v>32</v>
      </c>
      <c r="B62" s="116"/>
      <c r="C62" s="116"/>
      <c r="D62" s="23" t="s">
        <v>23</v>
      </c>
      <c r="E62" s="43">
        <f>SUM(E63)</f>
        <v>0</v>
      </c>
      <c r="F62" s="43">
        <f t="shared" ref="F62:G62" si="14">SUM(F63)</f>
        <v>0</v>
      </c>
      <c r="G62" s="43">
        <f t="shared" si="14"/>
        <v>0</v>
      </c>
      <c r="H62" s="43">
        <f>SUM(H63)</f>
        <v>0</v>
      </c>
      <c r="I62" s="43" t="e">
        <f t="shared" si="3"/>
        <v>#DIV/0!</v>
      </c>
      <c r="J62" s="43" t="e">
        <f t="shared" si="13"/>
        <v>#DIV/0!</v>
      </c>
    </row>
    <row r="63" spans="1:10" x14ac:dyDescent="0.25">
      <c r="A63" s="35"/>
      <c r="B63" s="36"/>
      <c r="C63" s="10">
        <v>3232</v>
      </c>
      <c r="D63" s="10" t="s">
        <v>126</v>
      </c>
      <c r="E63" s="41">
        <v>0</v>
      </c>
      <c r="F63" s="41"/>
      <c r="G63" s="41"/>
      <c r="H63" s="41">
        <v>0</v>
      </c>
      <c r="I63" s="41" t="e">
        <f t="shared" si="3"/>
        <v>#DIV/0!</v>
      </c>
      <c r="J63" s="41"/>
    </row>
    <row r="64" spans="1:10" s="68" customFormat="1" x14ac:dyDescent="0.25">
      <c r="A64" s="121">
        <v>34</v>
      </c>
      <c r="B64" s="116"/>
      <c r="C64" s="116"/>
      <c r="D64" s="23" t="s">
        <v>52</v>
      </c>
      <c r="E64" s="43">
        <f>SUM(E65)</f>
        <v>24</v>
      </c>
      <c r="F64" s="43">
        <v>50</v>
      </c>
      <c r="G64" s="43">
        <v>50</v>
      </c>
      <c r="H64" s="43">
        <f>SUM(H65)</f>
        <v>0</v>
      </c>
      <c r="I64" s="43">
        <f t="shared" si="3"/>
        <v>0</v>
      </c>
      <c r="J64" s="43">
        <f t="shared" si="13"/>
        <v>0</v>
      </c>
    </row>
    <row r="65" spans="1:10" x14ac:dyDescent="0.25">
      <c r="A65" s="35"/>
      <c r="B65" s="36"/>
      <c r="C65" s="37">
        <v>3431</v>
      </c>
      <c r="D65" s="22" t="s">
        <v>142</v>
      </c>
      <c r="E65" s="41">
        <v>24</v>
      </c>
      <c r="F65" s="41"/>
      <c r="G65" s="41"/>
      <c r="H65" s="41">
        <v>0</v>
      </c>
      <c r="I65" s="41">
        <f t="shared" si="3"/>
        <v>0</v>
      </c>
      <c r="J65" s="41"/>
    </row>
    <row r="66" spans="1:10" x14ac:dyDescent="0.25">
      <c r="A66" s="179" t="s">
        <v>188</v>
      </c>
      <c r="B66" s="180"/>
      <c r="C66" s="181"/>
      <c r="D66" s="25" t="s">
        <v>184</v>
      </c>
      <c r="E66" s="42">
        <f>+E67+E72+E97+E102</f>
        <v>478938.11000000004</v>
      </c>
      <c r="F66" s="42">
        <f t="shared" ref="F66:G66" si="15">+F67+F72+F97+F102</f>
        <v>1100000</v>
      </c>
      <c r="G66" s="42">
        <f t="shared" si="15"/>
        <v>1100000</v>
      </c>
      <c r="H66" s="42">
        <f>+H67+H72+H97+H102</f>
        <v>530271.38</v>
      </c>
      <c r="I66" s="42">
        <f>H66/E66*100</f>
        <v>110.71814268444831</v>
      </c>
      <c r="J66" s="42">
        <f t="shared" si="13"/>
        <v>48.206489090909095</v>
      </c>
    </row>
    <row r="67" spans="1:10" s="68" customFormat="1" x14ac:dyDescent="0.25">
      <c r="A67" s="121">
        <v>31</v>
      </c>
      <c r="B67" s="119"/>
      <c r="C67" s="120"/>
      <c r="D67" s="23" t="s">
        <v>11</v>
      </c>
      <c r="E67" s="43">
        <f>SUM(E68:E71)</f>
        <v>367946.41000000003</v>
      </c>
      <c r="F67" s="43">
        <v>835000</v>
      </c>
      <c r="G67" s="43">
        <f>F67</f>
        <v>835000</v>
      </c>
      <c r="H67" s="43">
        <f t="shared" ref="H67" si="16">SUM(H68:H71)</f>
        <v>410655.77</v>
      </c>
      <c r="I67" s="43">
        <f t="shared" ref="I67" si="17">H67/E67*100</f>
        <v>111.60749468924021</v>
      </c>
      <c r="J67" s="43">
        <f t="shared" si="13"/>
        <v>49.180331736526952</v>
      </c>
    </row>
    <row r="68" spans="1:10" x14ac:dyDescent="0.25">
      <c r="A68" s="35"/>
      <c r="B68" s="36"/>
      <c r="C68" s="10">
        <v>3111</v>
      </c>
      <c r="D68" s="10" t="s">
        <v>93</v>
      </c>
      <c r="E68" s="44">
        <v>247471.33</v>
      </c>
      <c r="F68" s="44"/>
      <c r="G68" s="44"/>
      <c r="H68" s="44">
        <v>285946.02</v>
      </c>
      <c r="I68" s="41">
        <f t="shared" si="3"/>
        <v>115.54713024737049</v>
      </c>
      <c r="J68" s="41"/>
    </row>
    <row r="69" spans="1:10" x14ac:dyDescent="0.25">
      <c r="A69" s="35"/>
      <c r="B69" s="36"/>
      <c r="C69" s="10">
        <v>3114</v>
      </c>
      <c r="D69" s="10" t="s">
        <v>112</v>
      </c>
      <c r="E69" s="44">
        <v>50207.87</v>
      </c>
      <c r="F69" s="44"/>
      <c r="G69" s="44"/>
      <c r="H69" s="44">
        <v>50500.57</v>
      </c>
      <c r="I69" s="41">
        <f t="shared" si="3"/>
        <v>100.58297633418825</v>
      </c>
      <c r="J69" s="41"/>
    </row>
    <row r="70" spans="1:10" x14ac:dyDescent="0.25">
      <c r="A70" s="35"/>
      <c r="B70" s="36"/>
      <c r="C70" s="10">
        <v>3121</v>
      </c>
      <c r="D70" s="10" t="s">
        <v>113</v>
      </c>
      <c r="E70" s="44">
        <v>21606.83</v>
      </c>
      <c r="F70" s="44"/>
      <c r="G70" s="44"/>
      <c r="H70" s="44">
        <v>27121.75</v>
      </c>
      <c r="I70" s="41">
        <f t="shared" si="3"/>
        <v>125.52396626437104</v>
      </c>
      <c r="J70" s="41"/>
    </row>
    <row r="71" spans="1:10" x14ac:dyDescent="0.25">
      <c r="A71" s="35"/>
      <c r="B71" s="36"/>
      <c r="C71" s="10">
        <v>3132</v>
      </c>
      <c r="D71" s="10" t="s">
        <v>114</v>
      </c>
      <c r="E71" s="44">
        <v>48660.38</v>
      </c>
      <c r="F71" s="44"/>
      <c r="H71" s="44">
        <v>47087.43</v>
      </c>
      <c r="I71" s="41">
        <f t="shared" si="3"/>
        <v>96.767493389899556</v>
      </c>
      <c r="J71" s="41"/>
    </row>
    <row r="72" spans="1:10" s="68" customFormat="1" x14ac:dyDescent="0.25">
      <c r="A72" s="121">
        <v>32</v>
      </c>
      <c r="B72" s="116"/>
      <c r="C72" s="117"/>
      <c r="D72" s="23" t="s">
        <v>23</v>
      </c>
      <c r="E72" s="43">
        <f>SUM(E73:E96)</f>
        <v>104197.14000000001</v>
      </c>
      <c r="F72" s="43">
        <v>257000</v>
      </c>
      <c r="G72" s="43">
        <f>F72</f>
        <v>257000</v>
      </c>
      <c r="H72" s="43">
        <f>SUM(H73:H96)</f>
        <v>113509.83</v>
      </c>
      <c r="I72" s="43">
        <f t="shared" si="3"/>
        <v>108.9375677681748</v>
      </c>
      <c r="J72" s="43">
        <f t="shared" si="13"/>
        <v>44.167249027237354</v>
      </c>
    </row>
    <row r="73" spans="1:10" s="68" customFormat="1" x14ac:dyDescent="0.25">
      <c r="A73" s="121"/>
      <c r="B73" s="116"/>
      <c r="C73" s="10">
        <v>3211</v>
      </c>
      <c r="D73" s="10" t="s">
        <v>91</v>
      </c>
      <c r="E73" s="41">
        <v>426.6</v>
      </c>
      <c r="F73" s="43"/>
      <c r="G73" s="43"/>
      <c r="H73" s="41">
        <v>0</v>
      </c>
      <c r="I73" s="41">
        <f t="shared" si="3"/>
        <v>0</v>
      </c>
      <c r="J73" s="43"/>
    </row>
    <row r="74" spans="1:10" x14ac:dyDescent="0.25">
      <c r="A74" s="35"/>
      <c r="B74" s="36"/>
      <c r="C74" s="10">
        <v>3212</v>
      </c>
      <c r="D74" s="10" t="s">
        <v>115</v>
      </c>
      <c r="E74" s="41">
        <v>11142.02</v>
      </c>
      <c r="F74" s="41"/>
      <c r="G74" s="41"/>
      <c r="H74" s="41">
        <v>24424.7</v>
      </c>
      <c r="I74" s="41">
        <f t="shared" si="3"/>
        <v>219.21249468229277</v>
      </c>
      <c r="J74" s="41"/>
    </row>
    <row r="75" spans="1:10" x14ac:dyDescent="0.25">
      <c r="A75" s="35"/>
      <c r="B75" s="36"/>
      <c r="C75" s="10">
        <v>3213</v>
      </c>
      <c r="D75" s="10" t="s">
        <v>116</v>
      </c>
      <c r="E75" s="41">
        <v>739.75</v>
      </c>
      <c r="F75" s="41"/>
      <c r="G75" s="41"/>
      <c r="H75" s="41">
        <v>0</v>
      </c>
      <c r="I75" s="41">
        <f t="shared" si="3"/>
        <v>0</v>
      </c>
      <c r="J75" s="41"/>
    </row>
    <row r="76" spans="1:10" x14ac:dyDescent="0.25">
      <c r="A76" s="35"/>
      <c r="B76" s="36"/>
      <c r="C76" s="10">
        <v>3214</v>
      </c>
      <c r="D76" s="10" t="s">
        <v>117</v>
      </c>
      <c r="E76" s="41">
        <v>1052.17</v>
      </c>
      <c r="F76" s="41"/>
      <c r="G76" s="41"/>
      <c r="H76" s="41">
        <v>761.72</v>
      </c>
      <c r="I76" s="41">
        <f t="shared" si="3"/>
        <v>72.395145271201429</v>
      </c>
      <c r="J76" s="41"/>
    </row>
    <row r="77" spans="1:10" x14ac:dyDescent="0.25">
      <c r="A77" s="35"/>
      <c r="B77" s="36"/>
      <c r="C77" s="10">
        <v>3221</v>
      </c>
      <c r="D77" s="10" t="s">
        <v>118</v>
      </c>
      <c r="E77" s="41">
        <v>3355.65</v>
      </c>
      <c r="F77" s="41"/>
      <c r="G77" s="41"/>
      <c r="H77" s="41">
        <v>4788.9399999999996</v>
      </c>
      <c r="I77" s="41">
        <f t="shared" si="3"/>
        <v>142.71273821763293</v>
      </c>
      <c r="J77" s="41"/>
    </row>
    <row r="78" spans="1:10" x14ac:dyDescent="0.25">
      <c r="A78" s="35"/>
      <c r="B78" s="36"/>
      <c r="C78" s="10">
        <v>3222</v>
      </c>
      <c r="D78" s="10" t="s">
        <v>119</v>
      </c>
      <c r="E78" s="41">
        <v>42219.77</v>
      </c>
      <c r="F78" s="41"/>
      <c r="G78" s="41"/>
      <c r="H78" s="41">
        <v>42057.33</v>
      </c>
      <c r="I78" s="41">
        <f t="shared" si="3"/>
        <v>99.615251338413273</v>
      </c>
      <c r="J78" s="41"/>
    </row>
    <row r="79" spans="1:10" x14ac:dyDescent="0.25">
      <c r="A79" s="35"/>
      <c r="B79" s="36"/>
      <c r="C79" s="10">
        <v>3223</v>
      </c>
      <c r="D79" s="10" t="s">
        <v>120</v>
      </c>
      <c r="E79" s="41">
        <v>17613.080000000002</v>
      </c>
      <c r="F79" s="41"/>
      <c r="G79" s="41"/>
      <c r="H79" s="41">
        <v>9988.14</v>
      </c>
      <c r="I79" s="41">
        <f t="shared" si="3"/>
        <v>56.708650616473655</v>
      </c>
      <c r="J79" s="41"/>
    </row>
    <row r="80" spans="1:10" x14ac:dyDescent="0.25">
      <c r="A80" s="35"/>
      <c r="B80" s="36"/>
      <c r="C80" s="10">
        <v>3224</v>
      </c>
      <c r="D80" s="10" t="s">
        <v>121</v>
      </c>
      <c r="E80" s="41">
        <v>644.87</v>
      </c>
      <c r="F80" s="41"/>
      <c r="G80" s="41"/>
      <c r="H80" s="41">
        <v>1988.31</v>
      </c>
      <c r="I80" s="41">
        <f t="shared" si="3"/>
        <v>308.32725975778061</v>
      </c>
      <c r="J80" s="41"/>
    </row>
    <row r="81" spans="1:10" x14ac:dyDescent="0.25">
      <c r="A81" s="35"/>
      <c r="B81" s="36"/>
      <c r="C81" s="10">
        <v>3225</v>
      </c>
      <c r="D81" s="10" t="s">
        <v>122</v>
      </c>
      <c r="E81" s="41">
        <v>1475.08</v>
      </c>
      <c r="F81" s="41"/>
      <c r="G81" s="41"/>
      <c r="H81" s="41">
        <v>2183.64</v>
      </c>
      <c r="I81" s="41">
        <f t="shared" si="3"/>
        <v>148.03536079399083</v>
      </c>
      <c r="J81" s="41"/>
    </row>
    <row r="82" spans="1:10" x14ac:dyDescent="0.25">
      <c r="A82" s="35"/>
      <c r="B82" s="36"/>
      <c r="C82" s="10">
        <v>3227</v>
      </c>
      <c r="D82" s="10" t="s">
        <v>124</v>
      </c>
      <c r="E82" s="41">
        <v>104.9</v>
      </c>
      <c r="F82" s="41"/>
      <c r="G82" s="41"/>
      <c r="H82" s="41">
        <v>67.19</v>
      </c>
      <c r="I82" s="41">
        <f t="shared" si="3"/>
        <v>64.051477597712108</v>
      </c>
      <c r="J82" s="41"/>
    </row>
    <row r="83" spans="1:10" x14ac:dyDescent="0.25">
      <c r="A83" s="35"/>
      <c r="B83" s="36"/>
      <c r="C83" s="10">
        <v>3231</v>
      </c>
      <c r="D83" s="10" t="s">
        <v>125</v>
      </c>
      <c r="E83" s="41">
        <v>775.45</v>
      </c>
      <c r="F83" s="41"/>
      <c r="G83" s="41"/>
      <c r="H83" s="115">
        <v>854.38</v>
      </c>
      <c r="I83" s="41">
        <f t="shared" si="3"/>
        <v>110.17860597072666</v>
      </c>
      <c r="J83" s="41"/>
    </row>
    <row r="84" spans="1:10" x14ac:dyDescent="0.25">
      <c r="A84" s="35"/>
      <c r="B84" s="36"/>
      <c r="C84" s="10">
        <v>3232</v>
      </c>
      <c r="D84" s="10" t="s">
        <v>126</v>
      </c>
      <c r="E84" s="41">
        <v>4880.92</v>
      </c>
      <c r="F84" s="41"/>
      <c r="G84" s="41"/>
      <c r="H84" s="41">
        <v>12650.48</v>
      </c>
      <c r="I84" s="41">
        <f t="shared" si="3"/>
        <v>259.18228530686838</v>
      </c>
      <c r="J84" s="41"/>
    </row>
    <row r="85" spans="1:10" x14ac:dyDescent="0.25">
      <c r="A85" s="35"/>
      <c r="B85" s="36"/>
      <c r="C85" s="10">
        <v>3233</v>
      </c>
      <c r="D85" s="10" t="s">
        <v>127</v>
      </c>
      <c r="E85" s="41">
        <v>0</v>
      </c>
      <c r="F85" s="41"/>
      <c r="G85" s="41"/>
      <c r="H85" s="41">
        <v>497.7</v>
      </c>
      <c r="I85" s="41" t="e">
        <f t="shared" si="3"/>
        <v>#DIV/0!</v>
      </c>
      <c r="J85" s="41"/>
    </row>
    <row r="86" spans="1:10" x14ac:dyDescent="0.25">
      <c r="A86" s="35"/>
      <c r="B86" s="36"/>
      <c r="C86" s="10">
        <v>3234</v>
      </c>
      <c r="D86" s="10" t="s">
        <v>128</v>
      </c>
      <c r="E86" s="41">
        <v>7990.1</v>
      </c>
      <c r="F86" s="41"/>
      <c r="G86" s="41"/>
      <c r="H86" s="41">
        <v>5498.43</v>
      </c>
      <c r="I86" s="41">
        <f t="shared" si="3"/>
        <v>68.815534223601702</v>
      </c>
      <c r="J86" s="41"/>
    </row>
    <row r="87" spans="1:10" x14ac:dyDescent="0.25">
      <c r="A87" s="35"/>
      <c r="B87" s="36"/>
      <c r="C87" s="10">
        <v>3236</v>
      </c>
      <c r="D87" s="10" t="s">
        <v>130</v>
      </c>
      <c r="E87" s="41">
        <v>1026.8499999999999</v>
      </c>
      <c r="F87" s="41"/>
      <c r="G87" s="41"/>
      <c r="H87" s="41">
        <v>1081.1600000000001</v>
      </c>
      <c r="I87" s="41">
        <f t="shared" si="3"/>
        <v>105.28899060232753</v>
      </c>
      <c r="J87" s="41"/>
    </row>
    <row r="88" spans="1:10" x14ac:dyDescent="0.25">
      <c r="A88" s="35"/>
      <c r="B88" s="36"/>
      <c r="C88" s="10">
        <v>3237</v>
      </c>
      <c r="D88" s="10" t="s">
        <v>131</v>
      </c>
      <c r="E88" s="41">
        <v>1825.9</v>
      </c>
      <c r="F88" s="41"/>
      <c r="G88" s="41"/>
      <c r="H88" s="41">
        <v>1165.31</v>
      </c>
      <c r="I88" s="41">
        <f t="shared" si="3"/>
        <v>63.821129306095614</v>
      </c>
      <c r="J88" s="41"/>
    </row>
    <row r="89" spans="1:10" x14ac:dyDescent="0.25">
      <c r="A89" s="35"/>
      <c r="B89" s="36"/>
      <c r="C89" s="10">
        <v>3238</v>
      </c>
      <c r="D89" s="10" t="s">
        <v>132</v>
      </c>
      <c r="E89" s="41">
        <v>3415.44</v>
      </c>
      <c r="F89" s="41"/>
      <c r="G89" s="41"/>
      <c r="H89" s="41">
        <v>4000.85</v>
      </c>
      <c r="I89" s="41">
        <f t="shared" si="3"/>
        <v>117.14010493523529</v>
      </c>
      <c r="J89" s="41"/>
    </row>
    <row r="90" spans="1:10" x14ac:dyDescent="0.25">
      <c r="A90" s="35"/>
      <c r="B90" s="36"/>
      <c r="C90" s="10">
        <v>3239</v>
      </c>
      <c r="D90" s="10" t="s">
        <v>133</v>
      </c>
      <c r="E90" s="41">
        <v>721.29</v>
      </c>
      <c r="F90" s="41"/>
      <c r="G90" s="41"/>
      <c r="H90" s="41">
        <v>355.06</v>
      </c>
      <c r="I90" s="41">
        <f t="shared" si="3"/>
        <v>49.225692855855485</v>
      </c>
      <c r="J90" s="41"/>
    </row>
    <row r="91" spans="1:10" x14ac:dyDescent="0.25">
      <c r="A91" s="35"/>
      <c r="B91" s="36"/>
      <c r="C91" s="10">
        <v>3292</v>
      </c>
      <c r="D91" s="113" t="s">
        <v>135</v>
      </c>
      <c r="E91" s="41">
        <v>660.11</v>
      </c>
      <c r="F91" s="41"/>
      <c r="G91" s="41"/>
      <c r="H91" s="41">
        <v>177.38</v>
      </c>
      <c r="I91" s="41">
        <f t="shared" si="3"/>
        <v>26.871279029252698</v>
      </c>
      <c r="J91" s="41"/>
    </row>
    <row r="92" spans="1:10" x14ac:dyDescent="0.25">
      <c r="A92" s="35"/>
      <c r="B92" s="36"/>
      <c r="C92" s="10">
        <v>3293</v>
      </c>
      <c r="D92" s="113" t="s">
        <v>136</v>
      </c>
      <c r="E92" s="41">
        <v>34.57</v>
      </c>
      <c r="F92" s="41"/>
      <c r="G92" s="41"/>
      <c r="H92" s="41">
        <v>224.09</v>
      </c>
      <c r="I92" s="41">
        <f t="shared" si="3"/>
        <v>648.22100086780438</v>
      </c>
      <c r="J92" s="41"/>
    </row>
    <row r="93" spans="1:10" x14ac:dyDescent="0.25">
      <c r="A93" s="35"/>
      <c r="B93" s="36"/>
      <c r="C93" s="10">
        <v>3294</v>
      </c>
      <c r="D93" s="113" t="s">
        <v>137</v>
      </c>
      <c r="E93" s="41">
        <v>0</v>
      </c>
      <c r="F93" s="41"/>
      <c r="G93" s="41"/>
      <c r="H93" s="41">
        <v>0</v>
      </c>
      <c r="I93" s="41" t="e">
        <f t="shared" si="3"/>
        <v>#DIV/0!</v>
      </c>
      <c r="J93" s="41"/>
    </row>
    <row r="94" spans="1:10" x14ac:dyDescent="0.25">
      <c r="A94" s="35"/>
      <c r="B94" s="36"/>
      <c r="C94" s="10">
        <v>3295</v>
      </c>
      <c r="D94" s="113" t="s">
        <v>138</v>
      </c>
      <c r="E94" s="41">
        <v>169.86</v>
      </c>
      <c r="F94" s="41"/>
      <c r="G94" s="41"/>
      <c r="H94" s="41">
        <v>142.52000000000001</v>
      </c>
      <c r="I94" s="41">
        <f t="shared" si="3"/>
        <v>83.904391852113505</v>
      </c>
      <c r="J94" s="41"/>
    </row>
    <row r="95" spans="1:10" x14ac:dyDescent="0.25">
      <c r="A95" s="35"/>
      <c r="B95" s="36"/>
      <c r="C95" s="10">
        <v>3296</v>
      </c>
      <c r="D95" s="113" t="s">
        <v>140</v>
      </c>
      <c r="E95" s="41">
        <v>3902.85</v>
      </c>
      <c r="F95" s="41"/>
      <c r="G95" s="41"/>
      <c r="H95" s="41">
        <v>577.5</v>
      </c>
      <c r="I95" s="41">
        <f t="shared" si="3"/>
        <v>14.796879203658865</v>
      </c>
      <c r="J95" s="41"/>
    </row>
    <row r="96" spans="1:10" x14ac:dyDescent="0.25">
      <c r="A96" s="35"/>
      <c r="B96" s="36"/>
      <c r="C96" s="10">
        <v>3299</v>
      </c>
      <c r="D96" s="113" t="s">
        <v>141</v>
      </c>
      <c r="E96" s="41">
        <v>19.91</v>
      </c>
      <c r="F96" s="41"/>
      <c r="G96" s="41"/>
      <c r="H96" s="41">
        <v>25</v>
      </c>
      <c r="I96" s="41">
        <f t="shared" si="3"/>
        <v>125.5650426921145</v>
      </c>
      <c r="J96" s="41"/>
    </row>
    <row r="97" spans="1:10" s="68" customFormat="1" x14ac:dyDescent="0.25">
      <c r="A97" s="121">
        <v>34</v>
      </c>
      <c r="B97" s="116"/>
      <c r="C97" s="117"/>
      <c r="D97" s="23" t="s">
        <v>52</v>
      </c>
      <c r="E97" s="43">
        <f>SUM(E98:E101)</f>
        <v>2883.25</v>
      </c>
      <c r="F97" s="43">
        <v>2000</v>
      </c>
      <c r="G97" s="43">
        <f>F97</f>
        <v>2000</v>
      </c>
      <c r="H97" s="43">
        <f>SUM(H98:H101)</f>
        <v>3588.06</v>
      </c>
      <c r="I97" s="43">
        <f t="shared" ref="I97" si="18">H97/E97*100</f>
        <v>124.44498395907395</v>
      </c>
      <c r="J97" s="43">
        <f t="shared" ref="J97" si="19">H97/G97*100</f>
        <v>179.40299999999999</v>
      </c>
    </row>
    <row r="98" spans="1:10" x14ac:dyDescent="0.25">
      <c r="A98" s="35"/>
      <c r="B98" s="36"/>
      <c r="C98" s="37">
        <v>3431</v>
      </c>
      <c r="D98" s="22" t="s">
        <v>142</v>
      </c>
      <c r="E98" s="41">
        <v>730.17</v>
      </c>
      <c r="F98" s="41"/>
      <c r="G98" s="41"/>
      <c r="H98" s="41">
        <f>764.54+566.72-110.42</f>
        <v>1220.8399999999999</v>
      </c>
      <c r="I98" s="41">
        <f t="shared" si="3"/>
        <v>167.19941931331059</v>
      </c>
      <c r="J98" s="41"/>
    </row>
    <row r="99" spans="1:10" ht="25.5" x14ac:dyDescent="0.25">
      <c r="A99" s="35"/>
      <c r="B99" s="36"/>
      <c r="C99" s="37">
        <v>3432</v>
      </c>
      <c r="D99" s="22" t="s">
        <v>143</v>
      </c>
      <c r="E99" s="41">
        <v>0</v>
      </c>
      <c r="F99" s="41"/>
      <c r="G99" s="41"/>
      <c r="H99" s="41">
        <v>0</v>
      </c>
      <c r="I99" s="41" t="e">
        <f t="shared" si="3"/>
        <v>#DIV/0!</v>
      </c>
      <c r="J99" s="41"/>
    </row>
    <row r="100" spans="1:10" x14ac:dyDescent="0.25">
      <c r="A100" s="35"/>
      <c r="B100" s="36"/>
      <c r="C100" s="37">
        <v>3433</v>
      </c>
      <c r="D100" s="22" t="s">
        <v>144</v>
      </c>
      <c r="E100" s="41">
        <v>2153.08</v>
      </c>
      <c r="F100" s="41"/>
      <c r="G100" s="41"/>
      <c r="H100" s="41">
        <v>367.22</v>
      </c>
      <c r="I100" s="41">
        <f t="shared" si="3"/>
        <v>17.055566908800419</v>
      </c>
      <c r="J100" s="41"/>
    </row>
    <row r="101" spans="1:10" x14ac:dyDescent="0.25">
      <c r="A101" s="35"/>
      <c r="B101" s="36"/>
      <c r="C101" s="37">
        <v>3434</v>
      </c>
      <c r="D101" s="22" t="s">
        <v>145</v>
      </c>
      <c r="E101" s="41">
        <v>0</v>
      </c>
      <c r="F101" s="41"/>
      <c r="G101" s="41"/>
      <c r="H101" s="41">
        <v>2000</v>
      </c>
      <c r="I101" s="41" t="e">
        <f t="shared" si="3"/>
        <v>#DIV/0!</v>
      </c>
      <c r="J101" s="41"/>
    </row>
    <row r="102" spans="1:10" s="68" customFormat="1" ht="25.5" x14ac:dyDescent="0.25">
      <c r="A102" s="121">
        <v>37</v>
      </c>
      <c r="B102" s="116"/>
      <c r="C102" s="117"/>
      <c r="D102" s="23" t="s">
        <v>152</v>
      </c>
      <c r="E102" s="43">
        <f>SUM(E103)</f>
        <v>3911.31</v>
      </c>
      <c r="F102" s="43">
        <v>6000</v>
      </c>
      <c r="G102" s="43">
        <f>F102</f>
        <v>6000</v>
      </c>
      <c r="H102" s="43">
        <f>SUM(H103)</f>
        <v>2517.7199999999998</v>
      </c>
      <c r="I102" s="43">
        <f t="shared" ref="I102" si="20">H102/E102*100</f>
        <v>64.370249353797064</v>
      </c>
      <c r="J102" s="43">
        <f t="shared" ref="J102" si="21">H102/G102*100</f>
        <v>41.961999999999996</v>
      </c>
    </row>
    <row r="103" spans="1:10" s="68" customFormat="1" x14ac:dyDescent="0.25">
      <c r="A103" s="121"/>
      <c r="B103" s="116"/>
      <c r="C103" s="37">
        <v>3721</v>
      </c>
      <c r="D103" s="22" t="s">
        <v>146</v>
      </c>
      <c r="E103" s="41">
        <v>3911.31</v>
      </c>
      <c r="F103" s="43"/>
      <c r="G103" s="43"/>
      <c r="H103" s="41">
        <v>2517.7199999999998</v>
      </c>
      <c r="I103" s="41">
        <f t="shared" si="3"/>
        <v>64.370249353797064</v>
      </c>
      <c r="J103" s="43"/>
    </row>
    <row r="104" spans="1:10" s="28" customFormat="1" ht="15" customHeight="1" x14ac:dyDescent="0.25">
      <c r="A104" s="179" t="s">
        <v>187</v>
      </c>
      <c r="B104" s="180"/>
      <c r="C104" s="181"/>
      <c r="D104" s="25" t="s">
        <v>186</v>
      </c>
      <c r="E104" s="42">
        <f>+E105</f>
        <v>0</v>
      </c>
      <c r="F104" s="42">
        <f t="shared" ref="F104:H104" si="22">+F105</f>
        <v>0</v>
      </c>
      <c r="G104" s="42">
        <f t="shared" si="22"/>
        <v>555.62</v>
      </c>
      <c r="H104" s="42">
        <f t="shared" si="22"/>
        <v>0</v>
      </c>
      <c r="I104" s="42" t="e">
        <f t="shared" ref="I104:I106" si="23">H104/E104*100</f>
        <v>#DIV/0!</v>
      </c>
      <c r="J104" s="42">
        <f t="shared" ref="J104" si="24">H104/G104*100</f>
        <v>0</v>
      </c>
    </row>
    <row r="105" spans="1:10" s="68" customFormat="1" x14ac:dyDescent="0.25">
      <c r="A105" s="121">
        <v>32</v>
      </c>
      <c r="B105" s="116"/>
      <c r="C105" s="117"/>
      <c r="D105" s="23" t="s">
        <v>23</v>
      </c>
      <c r="E105" s="43">
        <f>SUM(E106)</f>
        <v>0</v>
      </c>
      <c r="F105" s="43">
        <f t="shared" ref="F105:H105" si="25">SUM(F106)</f>
        <v>0</v>
      </c>
      <c r="G105" s="43">
        <v>555.62</v>
      </c>
      <c r="H105" s="43">
        <f t="shared" si="25"/>
        <v>0</v>
      </c>
      <c r="I105" s="43" t="e">
        <f t="shared" si="23"/>
        <v>#DIV/0!</v>
      </c>
      <c r="J105" s="43"/>
    </row>
    <row r="106" spans="1:10" x14ac:dyDescent="0.25">
      <c r="A106" s="35"/>
      <c r="B106" s="36"/>
      <c r="C106" s="10">
        <v>3222</v>
      </c>
      <c r="D106" s="10" t="s">
        <v>119</v>
      </c>
      <c r="E106" s="41">
        <v>0</v>
      </c>
      <c r="F106" s="41"/>
      <c r="G106" s="41"/>
      <c r="H106" s="41">
        <v>0</v>
      </c>
      <c r="I106" s="41" t="e">
        <f t="shared" si="23"/>
        <v>#DIV/0!</v>
      </c>
      <c r="J106" s="41"/>
    </row>
    <row r="107" spans="1:10" x14ac:dyDescent="0.25">
      <c r="A107" s="179" t="s">
        <v>189</v>
      </c>
      <c r="B107" s="180"/>
      <c r="C107" s="181"/>
      <c r="D107" s="25" t="s">
        <v>190</v>
      </c>
      <c r="E107" s="42">
        <f>+E108</f>
        <v>0</v>
      </c>
      <c r="F107" s="42">
        <f t="shared" ref="F107:H107" si="26">+F108</f>
        <v>1000</v>
      </c>
      <c r="G107" s="42">
        <f t="shared" si="26"/>
        <v>1000</v>
      </c>
      <c r="H107" s="42">
        <f t="shared" si="26"/>
        <v>0</v>
      </c>
      <c r="I107" s="42" t="e">
        <f t="shared" si="3"/>
        <v>#DIV/0!</v>
      </c>
      <c r="J107" s="42">
        <f t="shared" si="13"/>
        <v>0</v>
      </c>
    </row>
    <row r="108" spans="1:10" s="68" customFormat="1" x14ac:dyDescent="0.25">
      <c r="A108" s="121">
        <v>32</v>
      </c>
      <c r="B108" s="116"/>
      <c r="C108" s="117"/>
      <c r="D108" s="23" t="s">
        <v>23</v>
      </c>
      <c r="E108" s="43">
        <f>SUM(E109)</f>
        <v>0</v>
      </c>
      <c r="F108" s="43">
        <v>1000</v>
      </c>
      <c r="G108" s="43">
        <f>F108</f>
        <v>1000</v>
      </c>
      <c r="H108" s="43">
        <f>SUM(H109)</f>
        <v>0</v>
      </c>
      <c r="I108" s="43" t="e">
        <f t="shared" si="3"/>
        <v>#DIV/0!</v>
      </c>
      <c r="J108" s="43"/>
    </row>
    <row r="109" spans="1:10" x14ac:dyDescent="0.25">
      <c r="A109" s="35"/>
      <c r="B109" s="36"/>
      <c r="C109" s="10">
        <v>3236</v>
      </c>
      <c r="D109" s="10" t="s">
        <v>130</v>
      </c>
      <c r="E109" s="41">
        <v>0</v>
      </c>
      <c r="F109" s="41"/>
      <c r="G109" s="41"/>
      <c r="H109" s="41">
        <v>0</v>
      </c>
      <c r="I109" s="41" t="e">
        <f t="shared" si="3"/>
        <v>#DIV/0!</v>
      </c>
      <c r="J109" s="41"/>
    </row>
    <row r="110" spans="1:10" ht="15" customHeight="1" x14ac:dyDescent="0.25">
      <c r="A110" s="179" t="s">
        <v>191</v>
      </c>
      <c r="B110" s="180"/>
      <c r="C110" s="181"/>
      <c r="D110" s="25" t="s">
        <v>192</v>
      </c>
      <c r="E110" s="42">
        <f>+E111</f>
        <v>0</v>
      </c>
      <c r="F110" s="42">
        <f t="shared" ref="F110:G110" si="27">+F111</f>
        <v>0</v>
      </c>
      <c r="G110" s="42">
        <f t="shared" si="27"/>
        <v>0</v>
      </c>
      <c r="H110" s="42">
        <f>+H111</f>
        <v>1712.9</v>
      </c>
      <c r="I110" s="42" t="e">
        <f t="shared" si="3"/>
        <v>#DIV/0!</v>
      </c>
      <c r="J110" s="42">
        <v>0</v>
      </c>
    </row>
    <row r="111" spans="1:10" s="68" customFormat="1" x14ac:dyDescent="0.25">
      <c r="A111" s="176">
        <v>32</v>
      </c>
      <c r="B111" s="177"/>
      <c r="C111" s="178"/>
      <c r="D111" s="23" t="s">
        <v>23</v>
      </c>
      <c r="E111" s="43">
        <f>SUM(E112:E114)</f>
        <v>0</v>
      </c>
      <c r="F111" s="43"/>
      <c r="G111" s="43"/>
      <c r="H111" s="43">
        <f>SUM(H112:H113)</f>
        <v>1712.9</v>
      </c>
      <c r="I111" s="43" t="e">
        <f t="shared" si="3"/>
        <v>#DIV/0!</v>
      </c>
      <c r="J111" s="43">
        <v>0</v>
      </c>
    </row>
    <row r="112" spans="1:10" x14ac:dyDescent="0.25">
      <c r="A112" s="35"/>
      <c r="B112" s="36"/>
      <c r="C112" s="10">
        <v>3221</v>
      </c>
      <c r="D112" s="10" t="s">
        <v>118</v>
      </c>
      <c r="E112" s="41">
        <v>0</v>
      </c>
      <c r="F112" s="41"/>
      <c r="G112" s="41"/>
      <c r="H112" s="41">
        <v>494.9</v>
      </c>
      <c r="I112" s="41">
        <v>0</v>
      </c>
      <c r="J112" s="41"/>
    </row>
    <row r="113" spans="1:10" x14ac:dyDescent="0.25">
      <c r="A113" s="35"/>
      <c r="B113" s="36"/>
      <c r="C113" s="10">
        <v>3222</v>
      </c>
      <c r="D113" s="10" t="s">
        <v>119</v>
      </c>
      <c r="E113" s="41">
        <v>0</v>
      </c>
      <c r="F113" s="41"/>
      <c r="G113" s="41"/>
      <c r="H113" s="41">
        <v>1218</v>
      </c>
      <c r="I113" s="41">
        <v>0</v>
      </c>
      <c r="J113" s="41"/>
    </row>
    <row r="114" spans="1:10" x14ac:dyDescent="0.25">
      <c r="A114" s="35"/>
      <c r="B114" s="36"/>
      <c r="C114" s="10">
        <v>3225</v>
      </c>
      <c r="D114" s="113" t="s">
        <v>122</v>
      </c>
      <c r="E114" s="41">
        <v>0</v>
      </c>
      <c r="F114" s="41"/>
      <c r="G114" s="41"/>
      <c r="H114" s="41">
        <v>0</v>
      </c>
      <c r="I114" s="41" t="e">
        <f t="shared" si="3"/>
        <v>#DIV/0!</v>
      </c>
      <c r="J114" s="41"/>
    </row>
    <row r="115" spans="1:10" ht="14.25" customHeight="1" x14ac:dyDescent="0.25">
      <c r="A115" s="182" t="s">
        <v>76</v>
      </c>
      <c r="B115" s="183"/>
      <c r="C115" s="184"/>
      <c r="D115" s="23" t="s">
        <v>197</v>
      </c>
      <c r="E115" s="43">
        <f>+E116+E122+E125+E134</f>
        <v>0</v>
      </c>
      <c r="F115" s="43">
        <f>+F116+F122+F125+F134</f>
        <v>41945</v>
      </c>
      <c r="G115" s="43">
        <f>+G116+G122+G125+G134</f>
        <v>41945</v>
      </c>
      <c r="H115" s="43">
        <f>+H116+H122+H125+H134</f>
        <v>56190.22</v>
      </c>
      <c r="I115" s="43" t="e">
        <f t="shared" si="3"/>
        <v>#DIV/0!</v>
      </c>
      <c r="J115" s="43">
        <f t="shared" si="13"/>
        <v>133.96166408391943</v>
      </c>
    </row>
    <row r="116" spans="1:10" x14ac:dyDescent="0.25">
      <c r="A116" s="179" t="s">
        <v>181</v>
      </c>
      <c r="B116" s="180"/>
      <c r="C116" s="181"/>
      <c r="D116" s="25" t="s">
        <v>9</v>
      </c>
      <c r="E116" s="42">
        <v>0</v>
      </c>
      <c r="F116" s="42">
        <f>+F119+F117</f>
        <v>11945</v>
      </c>
      <c r="G116" s="42">
        <f>F116</f>
        <v>11945</v>
      </c>
      <c r="H116" s="42">
        <f>+H119+H117</f>
        <v>11945</v>
      </c>
      <c r="I116" s="42" t="e">
        <f t="shared" si="3"/>
        <v>#DIV/0!</v>
      </c>
      <c r="J116" s="42">
        <f t="shared" si="13"/>
        <v>100</v>
      </c>
    </row>
    <row r="117" spans="1:10" s="68" customFormat="1" ht="17.25" customHeight="1" x14ac:dyDescent="0.25">
      <c r="A117" s="176">
        <v>41</v>
      </c>
      <c r="B117" s="177"/>
      <c r="C117" s="178"/>
      <c r="D117" s="23" t="s">
        <v>13</v>
      </c>
      <c r="E117" s="43">
        <v>0</v>
      </c>
      <c r="F117" s="43">
        <v>6545</v>
      </c>
      <c r="G117" s="43">
        <f>F117</f>
        <v>6545</v>
      </c>
      <c r="H117" s="43">
        <f>SUM(H118)</f>
        <v>6545</v>
      </c>
      <c r="I117" s="122">
        <v>0</v>
      </c>
      <c r="J117" s="43">
        <f t="shared" ref="J117" si="28">H117/G117*100</f>
        <v>100</v>
      </c>
    </row>
    <row r="118" spans="1:10" x14ac:dyDescent="0.25">
      <c r="A118" s="35"/>
      <c r="B118" s="36"/>
      <c r="C118" s="37">
        <v>4124</v>
      </c>
      <c r="D118" s="123" t="s">
        <v>165</v>
      </c>
      <c r="E118" s="41">
        <v>0</v>
      </c>
      <c r="F118" s="41"/>
      <c r="G118" s="41"/>
      <c r="H118" s="41">
        <v>6545</v>
      </c>
      <c r="I118" s="41" t="e">
        <f t="shared" ref="I118" si="29">H118/E118*100</f>
        <v>#DIV/0!</v>
      </c>
      <c r="J118" s="41"/>
    </row>
    <row r="119" spans="1:10" s="68" customFormat="1" x14ac:dyDescent="0.25">
      <c r="A119" s="176">
        <v>42</v>
      </c>
      <c r="B119" s="177"/>
      <c r="C119" s="178"/>
      <c r="D119" s="23" t="s">
        <v>31</v>
      </c>
      <c r="E119" s="43">
        <f>SUM(E120:E121)</f>
        <v>0</v>
      </c>
      <c r="F119" s="43">
        <v>5400</v>
      </c>
      <c r="G119" s="43">
        <f>F119</f>
        <v>5400</v>
      </c>
      <c r="H119" s="43">
        <f>SUM(H120:H121)</f>
        <v>5400</v>
      </c>
      <c r="I119" s="122" t="e">
        <f>H119/E119*100</f>
        <v>#DIV/0!</v>
      </c>
      <c r="J119" s="122">
        <f>H119/G119*100</f>
        <v>100</v>
      </c>
    </row>
    <row r="120" spans="1:10" x14ac:dyDescent="0.25">
      <c r="A120" s="35"/>
      <c r="B120" s="36"/>
      <c r="C120" s="37">
        <v>4223</v>
      </c>
      <c r="D120" s="22" t="s">
        <v>156</v>
      </c>
      <c r="E120" s="41">
        <v>0</v>
      </c>
      <c r="F120" s="41"/>
      <c r="G120" s="41"/>
      <c r="H120" s="41">
        <v>0</v>
      </c>
      <c r="I120" s="42" t="e">
        <f t="shared" ref="I120" si="30">H120/E120*100</f>
        <v>#DIV/0!</v>
      </c>
      <c r="J120" s="42"/>
    </row>
    <row r="121" spans="1:10" x14ac:dyDescent="0.25">
      <c r="A121" s="35"/>
      <c r="B121" s="36"/>
      <c r="C121" s="37">
        <v>4227</v>
      </c>
      <c r="D121" s="22" t="s">
        <v>160</v>
      </c>
      <c r="E121" s="41">
        <v>0</v>
      </c>
      <c r="F121" s="41"/>
      <c r="G121" s="41"/>
      <c r="H121" s="41">
        <v>5400</v>
      </c>
      <c r="I121" s="42" t="e">
        <f t="shared" ref="I121" si="31">H121/E121*100</f>
        <v>#DIV/0!</v>
      </c>
      <c r="J121" s="42"/>
    </row>
    <row r="122" spans="1:10" x14ac:dyDescent="0.25">
      <c r="A122" s="179" t="s">
        <v>182</v>
      </c>
      <c r="B122" s="180"/>
      <c r="C122" s="181"/>
      <c r="D122" s="25" t="s">
        <v>183</v>
      </c>
      <c r="E122" s="42">
        <f>+E123</f>
        <v>0</v>
      </c>
      <c r="F122" s="42">
        <f t="shared" ref="F122:H122" si="32">+F123</f>
        <v>30000</v>
      </c>
      <c r="G122" s="42">
        <f t="shared" si="32"/>
        <v>30000</v>
      </c>
      <c r="H122" s="42">
        <f t="shared" si="32"/>
        <v>30000</v>
      </c>
      <c r="I122" s="42">
        <v>0</v>
      </c>
      <c r="J122" s="42">
        <f t="shared" ref="J122" si="33">H122/G122*100</f>
        <v>100</v>
      </c>
    </row>
    <row r="123" spans="1:10" s="68" customFormat="1" ht="17.25" customHeight="1" x14ac:dyDescent="0.25">
      <c r="A123" s="176">
        <v>41</v>
      </c>
      <c r="B123" s="177"/>
      <c r="C123" s="178"/>
      <c r="D123" s="23" t="s">
        <v>13</v>
      </c>
      <c r="E123" s="43">
        <v>0</v>
      </c>
      <c r="F123" s="43">
        <v>30000</v>
      </c>
      <c r="G123" s="43">
        <f>F123</f>
        <v>30000</v>
      </c>
      <c r="H123" s="43">
        <v>30000</v>
      </c>
      <c r="I123" s="122">
        <v>0</v>
      </c>
      <c r="J123" s="43">
        <f t="shared" si="13"/>
        <v>100</v>
      </c>
    </row>
    <row r="124" spans="1:10" x14ac:dyDescent="0.25">
      <c r="A124" s="35"/>
      <c r="B124" s="36"/>
      <c r="C124" s="37">
        <v>4124</v>
      </c>
      <c r="D124" s="123" t="s">
        <v>165</v>
      </c>
      <c r="E124" s="41">
        <v>0</v>
      </c>
      <c r="F124" s="41"/>
      <c r="G124" s="41"/>
      <c r="H124" s="41">
        <v>30000</v>
      </c>
      <c r="I124" s="41" t="e">
        <f t="shared" si="3"/>
        <v>#DIV/0!</v>
      </c>
      <c r="J124" s="41"/>
    </row>
    <row r="125" spans="1:10" ht="15" customHeight="1" x14ac:dyDescent="0.25">
      <c r="A125" s="179" t="s">
        <v>189</v>
      </c>
      <c r="B125" s="180"/>
      <c r="C125" s="181"/>
      <c r="D125" s="25" t="s">
        <v>190</v>
      </c>
      <c r="E125" s="42">
        <f>+E126+E128</f>
        <v>0</v>
      </c>
      <c r="F125" s="42">
        <f t="shared" ref="F125:G125" si="34">+F126+F128</f>
        <v>0</v>
      </c>
      <c r="G125" s="42">
        <f t="shared" si="34"/>
        <v>0</v>
      </c>
      <c r="H125" s="42">
        <f>+H126+H128</f>
        <v>14245.22</v>
      </c>
      <c r="I125" s="42" t="e">
        <f t="shared" si="3"/>
        <v>#DIV/0!</v>
      </c>
      <c r="J125" s="42">
        <v>0</v>
      </c>
    </row>
    <row r="126" spans="1:10" s="68" customFormat="1" ht="16.5" customHeight="1" x14ac:dyDescent="0.25">
      <c r="A126" s="176">
        <v>41</v>
      </c>
      <c r="B126" s="177"/>
      <c r="C126" s="178"/>
      <c r="D126" s="19" t="s">
        <v>13</v>
      </c>
      <c r="E126" s="43">
        <f>+E127</f>
        <v>0</v>
      </c>
      <c r="F126" s="43">
        <v>0</v>
      </c>
      <c r="G126" s="43">
        <v>0</v>
      </c>
      <c r="H126" s="43">
        <f>SUM(H127)</f>
        <v>693.75</v>
      </c>
      <c r="I126" s="122" t="e">
        <f t="shared" si="3"/>
        <v>#DIV/0!</v>
      </c>
      <c r="J126" s="43">
        <v>0</v>
      </c>
    </row>
    <row r="127" spans="1:10" x14ac:dyDescent="0.25">
      <c r="A127" s="35"/>
      <c r="B127" s="36"/>
      <c r="C127" s="37">
        <v>4124</v>
      </c>
      <c r="D127" s="123" t="s">
        <v>165</v>
      </c>
      <c r="E127" s="41">
        <v>0</v>
      </c>
      <c r="F127" s="41"/>
      <c r="G127" s="41"/>
      <c r="H127" s="41">
        <v>693.75</v>
      </c>
      <c r="I127" s="41" t="e">
        <f t="shared" si="3"/>
        <v>#DIV/0!</v>
      </c>
      <c r="J127" s="41"/>
    </row>
    <row r="128" spans="1:10" s="68" customFormat="1" x14ac:dyDescent="0.25">
      <c r="A128" s="176">
        <v>42</v>
      </c>
      <c r="B128" s="177"/>
      <c r="C128" s="178"/>
      <c r="D128" s="23" t="s">
        <v>31</v>
      </c>
      <c r="E128" s="43">
        <f>SUM(E129:E133)</f>
        <v>0</v>
      </c>
      <c r="F128" s="81">
        <v>0</v>
      </c>
      <c r="G128" s="81">
        <v>0</v>
      </c>
      <c r="H128" s="81">
        <f>SUM(H129:H133)</f>
        <v>13551.47</v>
      </c>
      <c r="I128" s="43" t="e">
        <f t="shared" si="3"/>
        <v>#DIV/0!</v>
      </c>
      <c r="J128" s="43">
        <v>0</v>
      </c>
    </row>
    <row r="129" spans="1:14" x14ac:dyDescent="0.25">
      <c r="A129" s="35"/>
      <c r="B129" s="36"/>
      <c r="C129" s="125">
        <v>4222</v>
      </c>
      <c r="D129" s="22" t="s">
        <v>155</v>
      </c>
      <c r="E129" s="41">
        <v>0</v>
      </c>
      <c r="F129" s="124"/>
      <c r="G129" s="124"/>
      <c r="H129" s="124">
        <v>0</v>
      </c>
      <c r="I129" s="41" t="e">
        <f>H129/E129*100</f>
        <v>#DIV/0!</v>
      </c>
      <c r="J129" s="41"/>
    </row>
    <row r="130" spans="1:14" x14ac:dyDescent="0.25">
      <c r="A130" s="35"/>
      <c r="B130" s="36"/>
      <c r="C130" s="125">
        <v>4223</v>
      </c>
      <c r="D130" s="22" t="s">
        <v>156</v>
      </c>
      <c r="E130" s="41">
        <v>0</v>
      </c>
      <c r="F130" s="41"/>
      <c r="G130" s="41"/>
      <c r="H130" s="41">
        <v>0</v>
      </c>
      <c r="I130" s="41">
        <v>0</v>
      </c>
      <c r="J130" s="42"/>
    </row>
    <row r="131" spans="1:14" x14ac:dyDescent="0.25">
      <c r="A131" s="35"/>
      <c r="B131" s="36"/>
      <c r="C131" s="125">
        <v>4224</v>
      </c>
      <c r="D131" s="22" t="s">
        <v>157</v>
      </c>
      <c r="E131" s="41">
        <v>0</v>
      </c>
      <c r="F131" s="41"/>
      <c r="G131" s="41"/>
      <c r="H131" s="41">
        <v>12836.25</v>
      </c>
      <c r="I131" s="41">
        <v>0</v>
      </c>
      <c r="J131" s="41"/>
    </row>
    <row r="132" spans="1:14" x14ac:dyDescent="0.25">
      <c r="A132" s="35"/>
      <c r="B132" s="36"/>
      <c r="C132" s="125">
        <v>4225</v>
      </c>
      <c r="D132" s="22" t="s">
        <v>158</v>
      </c>
      <c r="E132" s="41">
        <v>0</v>
      </c>
      <c r="F132" s="41"/>
      <c r="G132" s="41"/>
      <c r="H132" s="41">
        <v>0</v>
      </c>
      <c r="I132" s="41" t="e">
        <f t="shared" si="3"/>
        <v>#DIV/0!</v>
      </c>
      <c r="J132" s="42"/>
    </row>
    <row r="133" spans="1:14" x14ac:dyDescent="0.25">
      <c r="A133" s="35"/>
      <c r="B133" s="36"/>
      <c r="C133" s="125">
        <v>4227</v>
      </c>
      <c r="D133" s="22" t="s">
        <v>160</v>
      </c>
      <c r="E133" s="41">
        <v>0</v>
      </c>
      <c r="F133" s="124"/>
      <c r="G133" s="124"/>
      <c r="H133" s="124">
        <v>715.22</v>
      </c>
      <c r="I133" s="41" t="e">
        <f t="shared" si="3"/>
        <v>#DIV/0!</v>
      </c>
      <c r="J133" s="41"/>
    </row>
    <row r="134" spans="1:14" ht="15" customHeight="1" x14ac:dyDescent="0.25">
      <c r="A134" s="179" t="s">
        <v>191</v>
      </c>
      <c r="B134" s="180"/>
      <c r="C134" s="181"/>
      <c r="D134" s="25" t="s">
        <v>192</v>
      </c>
      <c r="E134" s="42">
        <f>+E135</f>
        <v>0</v>
      </c>
      <c r="F134" s="42">
        <f t="shared" ref="F134:H134" si="35">+F135</f>
        <v>0</v>
      </c>
      <c r="G134" s="42">
        <f t="shared" si="35"/>
        <v>0</v>
      </c>
      <c r="H134" s="42">
        <f t="shared" si="35"/>
        <v>0</v>
      </c>
      <c r="I134" s="42" t="e">
        <f t="shared" ref="I134" si="36">H134/E134*100</f>
        <v>#DIV/0!</v>
      </c>
      <c r="J134" s="42">
        <v>0</v>
      </c>
    </row>
    <row r="135" spans="1:14" s="68" customFormat="1" x14ac:dyDescent="0.25">
      <c r="A135" s="176">
        <v>42</v>
      </c>
      <c r="B135" s="177"/>
      <c r="C135" s="178"/>
      <c r="D135" s="23" t="s">
        <v>31</v>
      </c>
      <c r="E135" s="43">
        <f>+E136</f>
        <v>0</v>
      </c>
      <c r="F135" s="43">
        <f t="shared" ref="F135:G135" si="37">+F136</f>
        <v>0</v>
      </c>
      <c r="G135" s="43">
        <f t="shared" si="37"/>
        <v>0</v>
      </c>
      <c r="H135" s="43">
        <f>+H136</f>
        <v>0</v>
      </c>
      <c r="I135" s="43" t="e">
        <f t="shared" ref="I135" si="38">H135/E135*100</f>
        <v>#DIV/0!</v>
      </c>
      <c r="J135" s="43">
        <v>0</v>
      </c>
    </row>
    <row r="136" spans="1:14" x14ac:dyDescent="0.25">
      <c r="A136" s="35"/>
      <c r="B136" s="36"/>
      <c r="C136" s="125">
        <v>4222</v>
      </c>
      <c r="D136" s="22" t="s">
        <v>155</v>
      </c>
      <c r="E136" s="41">
        <v>0</v>
      </c>
      <c r="F136" s="124"/>
      <c r="G136" s="124"/>
      <c r="H136" s="124"/>
      <c r="I136" s="41"/>
      <c r="J136" s="41"/>
      <c r="N136" s="38"/>
    </row>
    <row r="137" spans="1:14" ht="14.25" customHeight="1" x14ac:dyDescent="0.25">
      <c r="A137" s="182" t="s">
        <v>78</v>
      </c>
      <c r="B137" s="183"/>
      <c r="C137" s="184"/>
      <c r="D137" s="23" t="s">
        <v>79</v>
      </c>
      <c r="E137" s="43">
        <f>+E138</f>
        <v>12678.79</v>
      </c>
      <c r="F137" s="43">
        <f t="shared" ref="F137:H137" si="39">+F138</f>
        <v>19908</v>
      </c>
      <c r="G137" s="43">
        <f t="shared" si="39"/>
        <v>19908</v>
      </c>
      <c r="H137" s="43">
        <f t="shared" si="39"/>
        <v>13892.25</v>
      </c>
      <c r="I137" s="43">
        <f t="shared" si="3"/>
        <v>109.57078711769815</v>
      </c>
      <c r="J137" s="43">
        <f t="shared" si="13"/>
        <v>69.782248342374913</v>
      </c>
    </row>
    <row r="138" spans="1:14" ht="15" customHeight="1" x14ac:dyDescent="0.25">
      <c r="A138" s="179" t="s">
        <v>181</v>
      </c>
      <c r="B138" s="180"/>
      <c r="C138" s="181"/>
      <c r="D138" s="25" t="s">
        <v>9</v>
      </c>
      <c r="E138" s="42">
        <f>+E139+E141</f>
        <v>12678.79</v>
      </c>
      <c r="F138" s="42">
        <f>+F139+F141</f>
        <v>19908</v>
      </c>
      <c r="G138" s="42">
        <f t="shared" ref="G138" si="40">+G139+G141</f>
        <v>19908</v>
      </c>
      <c r="H138" s="42">
        <f>+H139+H141</f>
        <v>13892.25</v>
      </c>
      <c r="I138" s="42">
        <f t="shared" si="3"/>
        <v>109.57078711769815</v>
      </c>
      <c r="J138" s="42">
        <f t="shared" si="13"/>
        <v>69.782248342374913</v>
      </c>
      <c r="N138" s="38"/>
    </row>
    <row r="139" spans="1:14" s="68" customFormat="1" ht="25.5" x14ac:dyDescent="0.25">
      <c r="A139" s="176">
        <v>41</v>
      </c>
      <c r="B139" s="177"/>
      <c r="C139" s="178"/>
      <c r="D139" s="19" t="s">
        <v>13</v>
      </c>
      <c r="E139" s="43">
        <f>SUM(E140)</f>
        <v>0</v>
      </c>
      <c r="F139" s="43">
        <v>0</v>
      </c>
      <c r="G139" s="43">
        <v>0</v>
      </c>
      <c r="H139" s="43">
        <v>0</v>
      </c>
      <c r="I139" s="43" t="e">
        <f t="shared" si="3"/>
        <v>#DIV/0!</v>
      </c>
      <c r="J139" s="43" t="s">
        <v>87</v>
      </c>
    </row>
    <row r="140" spans="1:14" x14ac:dyDescent="0.25">
      <c r="A140" s="35"/>
      <c r="B140" s="36"/>
      <c r="C140" s="37">
        <v>4123</v>
      </c>
      <c r="D140" s="123" t="s">
        <v>164</v>
      </c>
      <c r="E140" s="41">
        <v>0</v>
      </c>
      <c r="F140" s="41"/>
      <c r="G140" s="41"/>
      <c r="H140" s="41"/>
      <c r="I140" s="41"/>
      <c r="J140" s="41"/>
    </row>
    <row r="141" spans="1:14" s="68" customFormat="1" x14ac:dyDescent="0.25">
      <c r="A141" s="176">
        <v>42</v>
      </c>
      <c r="B141" s="177"/>
      <c r="C141" s="178"/>
      <c r="D141" s="23" t="s">
        <v>31</v>
      </c>
      <c r="E141" s="43">
        <f>SUM(E142:E149)</f>
        <v>12678.79</v>
      </c>
      <c r="F141" s="43">
        <v>19908</v>
      </c>
      <c r="G141" s="43">
        <v>19908</v>
      </c>
      <c r="H141" s="43">
        <f>SUM(H142:H149)</f>
        <v>13892.25</v>
      </c>
      <c r="I141" s="43">
        <f t="shared" si="3"/>
        <v>109.57078711769815</v>
      </c>
      <c r="J141" s="43">
        <f t="shared" si="13"/>
        <v>69.782248342374913</v>
      </c>
    </row>
    <row r="142" spans="1:14" x14ac:dyDescent="0.25">
      <c r="A142" s="35"/>
      <c r="B142" s="36"/>
      <c r="C142" s="125">
        <v>4221</v>
      </c>
      <c r="D142" s="22" t="s">
        <v>154</v>
      </c>
      <c r="E142" s="41">
        <v>1672.01</v>
      </c>
      <c r="F142" s="41"/>
      <c r="G142" s="41"/>
      <c r="H142" s="41">
        <v>1237.5</v>
      </c>
      <c r="I142" s="41">
        <f t="shared" si="3"/>
        <v>74.01271523495673</v>
      </c>
      <c r="J142" s="41"/>
    </row>
    <row r="143" spans="1:14" x14ac:dyDescent="0.25">
      <c r="A143" s="35"/>
      <c r="B143" s="36"/>
      <c r="C143" s="125">
        <v>4222</v>
      </c>
      <c r="D143" s="22" t="s">
        <v>155</v>
      </c>
      <c r="E143" s="41">
        <v>279.98</v>
      </c>
      <c r="F143" s="41"/>
      <c r="G143" s="41"/>
      <c r="H143" s="41"/>
      <c r="I143" s="41">
        <v>0</v>
      </c>
      <c r="J143" s="41"/>
    </row>
    <row r="144" spans="1:14" x14ac:dyDescent="0.25">
      <c r="A144" s="35"/>
      <c r="B144" s="36"/>
      <c r="C144" s="125">
        <v>4223</v>
      </c>
      <c r="D144" s="22" t="s">
        <v>156</v>
      </c>
      <c r="E144" s="41">
        <v>0</v>
      </c>
      <c r="F144" s="41"/>
      <c r="G144" s="41"/>
      <c r="H144" s="41"/>
      <c r="I144" s="41">
        <v>0</v>
      </c>
      <c r="J144" s="41"/>
    </row>
    <row r="145" spans="1:14" x14ac:dyDescent="0.25">
      <c r="A145" s="35"/>
      <c r="B145" s="36"/>
      <c r="C145" s="125">
        <v>4224</v>
      </c>
      <c r="D145" s="22" t="s">
        <v>157</v>
      </c>
      <c r="E145" s="41">
        <v>0</v>
      </c>
      <c r="F145" s="41"/>
      <c r="G145" s="41"/>
      <c r="H145" s="41"/>
      <c r="I145" s="41">
        <v>0</v>
      </c>
      <c r="J145" s="41"/>
      <c r="N145" s="38"/>
    </row>
    <row r="146" spans="1:14" x14ac:dyDescent="0.25">
      <c r="A146" s="35"/>
      <c r="B146" s="36"/>
      <c r="C146" s="125">
        <v>4225</v>
      </c>
      <c r="D146" s="22" t="s">
        <v>158</v>
      </c>
      <c r="E146" s="41">
        <v>0</v>
      </c>
      <c r="F146" s="41"/>
      <c r="G146" s="41"/>
      <c r="H146" s="41"/>
      <c r="I146" s="41" t="e">
        <f t="shared" si="3"/>
        <v>#DIV/0!</v>
      </c>
      <c r="J146" s="41"/>
    </row>
    <row r="147" spans="1:14" x14ac:dyDescent="0.25">
      <c r="A147" s="35"/>
      <c r="B147" s="36"/>
      <c r="C147" s="125">
        <v>4226</v>
      </c>
      <c r="D147" s="22" t="s">
        <v>159</v>
      </c>
      <c r="E147" s="41">
        <v>0</v>
      </c>
      <c r="F147" s="41"/>
      <c r="G147" s="41"/>
      <c r="H147" s="41"/>
      <c r="I147" s="41">
        <v>0</v>
      </c>
      <c r="J147" s="41"/>
      <c r="N147" s="38"/>
    </row>
    <row r="148" spans="1:14" x14ac:dyDescent="0.25">
      <c r="A148" s="35"/>
      <c r="B148" s="36"/>
      <c r="C148" s="125">
        <v>4227</v>
      </c>
      <c r="D148" s="22" t="s">
        <v>160</v>
      </c>
      <c r="E148" s="41">
        <v>4205.5</v>
      </c>
      <c r="F148" s="41"/>
      <c r="G148" s="41"/>
      <c r="H148" s="41">
        <v>12654.75</v>
      </c>
      <c r="I148" s="41">
        <f t="shared" ref="I148" si="41">H148/E148*100</f>
        <v>300.90952324337178</v>
      </c>
      <c r="J148" s="41"/>
    </row>
    <row r="149" spans="1:14" x14ac:dyDescent="0.25">
      <c r="A149" s="35"/>
      <c r="B149" s="36"/>
      <c r="C149" s="125">
        <v>4262</v>
      </c>
      <c r="D149" s="22" t="s">
        <v>198</v>
      </c>
      <c r="E149" s="41">
        <v>6521.3</v>
      </c>
      <c r="F149" s="41"/>
      <c r="G149" s="41"/>
      <c r="H149" s="41"/>
      <c r="I149" s="41">
        <f t="shared" si="3"/>
        <v>0</v>
      </c>
      <c r="J149" s="41"/>
    </row>
    <row r="150" spans="1:14" x14ac:dyDescent="0.25">
      <c r="A150" s="182" t="s">
        <v>80</v>
      </c>
      <c r="B150" s="183"/>
      <c r="C150" s="184"/>
      <c r="D150" s="23" t="s">
        <v>81</v>
      </c>
      <c r="E150" s="43">
        <f>SUM(E151)</f>
        <v>3132.16</v>
      </c>
      <c r="F150" s="43">
        <f>SUM(F151)</f>
        <v>6269.17</v>
      </c>
      <c r="G150" s="43">
        <f t="shared" ref="G150:G151" si="42">SUM(G151)</f>
        <v>6269.17</v>
      </c>
      <c r="H150" s="43">
        <f t="shared" ref="H150" si="43">SUM(H151)</f>
        <v>3446.2599999999998</v>
      </c>
      <c r="I150" s="43">
        <f t="shared" si="3"/>
        <v>110.02822333469555</v>
      </c>
      <c r="J150" s="43">
        <f t="shared" si="13"/>
        <v>54.97155125798151</v>
      </c>
    </row>
    <row r="151" spans="1:14" ht="15" customHeight="1" x14ac:dyDescent="0.25">
      <c r="A151" s="179" t="s">
        <v>182</v>
      </c>
      <c r="B151" s="180"/>
      <c r="C151" s="181"/>
      <c r="D151" s="25" t="s">
        <v>183</v>
      </c>
      <c r="E151" s="42">
        <f t="shared" ref="E151" si="44">SUM(E152)</f>
        <v>3132.16</v>
      </c>
      <c r="F151" s="42">
        <f>SUM(F152)</f>
        <v>6269.17</v>
      </c>
      <c r="G151" s="42">
        <f t="shared" si="42"/>
        <v>6269.17</v>
      </c>
      <c r="H151" s="42">
        <f>SUM(H152)</f>
        <v>3446.2599999999998</v>
      </c>
      <c r="I151" s="42">
        <f t="shared" si="3"/>
        <v>110.02822333469555</v>
      </c>
      <c r="J151" s="42">
        <f>H151/G151*100</f>
        <v>54.97155125798151</v>
      </c>
    </row>
    <row r="152" spans="1:14" s="68" customFormat="1" x14ac:dyDescent="0.25">
      <c r="A152" s="176">
        <v>32</v>
      </c>
      <c r="B152" s="177"/>
      <c r="C152" s="178"/>
      <c r="D152" s="23" t="s">
        <v>23</v>
      </c>
      <c r="E152" s="43">
        <f t="shared" ref="E152" si="45">SUM(E153)</f>
        <v>3132.16</v>
      </c>
      <c r="F152" s="43">
        <v>6269.17</v>
      </c>
      <c r="G152" s="43">
        <f>F152</f>
        <v>6269.17</v>
      </c>
      <c r="H152" s="43">
        <f>SUM(H153)</f>
        <v>3446.2599999999998</v>
      </c>
      <c r="I152" s="43">
        <f t="shared" si="3"/>
        <v>110.02822333469555</v>
      </c>
      <c r="J152" s="43">
        <f t="shared" si="13"/>
        <v>54.97155125798151</v>
      </c>
    </row>
    <row r="153" spans="1:14" ht="13.5" customHeight="1" x14ac:dyDescent="0.25">
      <c r="A153" s="35"/>
      <c r="B153" s="36"/>
      <c r="C153" s="37">
        <v>3291</v>
      </c>
      <c r="D153" s="22" t="s">
        <v>196</v>
      </c>
      <c r="E153" s="41">
        <v>3132.16</v>
      </c>
      <c r="F153" s="41"/>
      <c r="G153" s="41"/>
      <c r="H153" s="41">
        <f>410.81+3035.45</f>
        <v>3446.2599999999998</v>
      </c>
      <c r="I153" s="41">
        <f t="shared" si="3"/>
        <v>110.02822333469555</v>
      </c>
      <c r="J153" s="41"/>
    </row>
    <row r="154" spans="1:14" ht="27.75" customHeight="1" x14ac:dyDescent="0.25">
      <c r="A154" s="182" t="s">
        <v>82</v>
      </c>
      <c r="B154" s="183"/>
      <c r="C154" s="184"/>
      <c r="D154" s="23" t="s">
        <v>83</v>
      </c>
      <c r="E154" s="43">
        <f>SUM(E155)</f>
        <v>749.57</v>
      </c>
      <c r="F154" s="43">
        <f t="shared" ref="F154:F155" si="46">SUM(F155)</f>
        <v>1000</v>
      </c>
      <c r="G154" s="43">
        <f t="shared" ref="G154:G155" si="47">SUM(G155)</f>
        <v>1000</v>
      </c>
      <c r="H154" s="43">
        <f t="shared" ref="H154" si="48">SUM(H155)</f>
        <v>0</v>
      </c>
      <c r="I154" s="43">
        <f t="shared" si="3"/>
        <v>0</v>
      </c>
      <c r="J154" s="43">
        <f t="shared" si="13"/>
        <v>0</v>
      </c>
    </row>
    <row r="155" spans="1:14" ht="15" customHeight="1" x14ac:dyDescent="0.25">
      <c r="A155" s="179" t="s">
        <v>191</v>
      </c>
      <c r="B155" s="180"/>
      <c r="C155" s="181"/>
      <c r="D155" s="25" t="s">
        <v>192</v>
      </c>
      <c r="E155" s="42">
        <f t="shared" ref="E155" si="49">SUM(E156)</f>
        <v>749.57</v>
      </c>
      <c r="F155" s="42">
        <f t="shared" si="46"/>
        <v>1000</v>
      </c>
      <c r="G155" s="42">
        <f t="shared" si="47"/>
        <v>1000</v>
      </c>
      <c r="H155" s="42">
        <f>SUM(H156)</f>
        <v>0</v>
      </c>
      <c r="I155" s="42">
        <f t="shared" si="3"/>
        <v>0</v>
      </c>
      <c r="J155" s="42">
        <f t="shared" si="13"/>
        <v>0</v>
      </c>
    </row>
    <row r="156" spans="1:14" s="68" customFormat="1" x14ac:dyDescent="0.25">
      <c r="A156" s="176">
        <v>32</v>
      </c>
      <c r="B156" s="177"/>
      <c r="C156" s="178"/>
      <c r="D156" s="23" t="s">
        <v>23</v>
      </c>
      <c r="E156" s="43">
        <f>SUM(E157)</f>
        <v>749.57</v>
      </c>
      <c r="F156" s="43">
        <v>1000</v>
      </c>
      <c r="G156" s="43">
        <f>F156</f>
        <v>1000</v>
      </c>
      <c r="H156" s="43">
        <f>SUM(H157)</f>
        <v>0</v>
      </c>
      <c r="I156" s="43">
        <f t="shared" si="3"/>
        <v>0</v>
      </c>
      <c r="J156" s="43">
        <f t="shared" si="13"/>
        <v>0</v>
      </c>
    </row>
    <row r="157" spans="1:14" x14ac:dyDescent="0.25">
      <c r="A157" s="35"/>
      <c r="B157" s="37"/>
      <c r="C157" s="10">
        <v>3222</v>
      </c>
      <c r="D157" s="10" t="s">
        <v>119</v>
      </c>
      <c r="E157" s="41">
        <v>749.57</v>
      </c>
      <c r="F157" s="41"/>
      <c r="G157" s="41"/>
      <c r="H157" s="41"/>
      <c r="I157" s="41">
        <f t="shared" si="3"/>
        <v>0</v>
      </c>
      <c r="J157" s="41"/>
    </row>
    <row r="159" spans="1:14" x14ac:dyDescent="0.25">
      <c r="E159" s="38"/>
    </row>
    <row r="160" spans="1:14" x14ac:dyDescent="0.25">
      <c r="E160" s="38"/>
    </row>
  </sheetData>
  <protectedRanges>
    <protectedRange algorithmName="SHA-512" hashValue="R8frfBQ/MhInQYm+jLEgMwgPwCkrGPIUaxyIFLRSCn/+fIsUU6bmJDax/r7gTh2PEAEvgODYwg0rRRjqSM/oww==" saltValue="tbZzHO5lCNHCDH5y3XGZag==" spinCount="100000" sqref="H11 H41 H69" name="Range1_1_3_2"/>
  </protectedRanges>
  <mergeCells count="35">
    <mergeCell ref="A66:C66"/>
    <mergeCell ref="A134:C134"/>
    <mergeCell ref="A135:C135"/>
    <mergeCell ref="A1:J1"/>
    <mergeCell ref="A2:J2"/>
    <mergeCell ref="A38:C38"/>
    <mergeCell ref="A5:D5"/>
    <mergeCell ref="A4:C4"/>
    <mergeCell ref="A6:C6"/>
    <mergeCell ref="A7:C7"/>
    <mergeCell ref="A8:C8"/>
    <mergeCell ref="A107:C107"/>
    <mergeCell ref="A61:C61"/>
    <mergeCell ref="A104:C104"/>
    <mergeCell ref="A119:C119"/>
    <mergeCell ref="A110:C110"/>
    <mergeCell ref="A111:C111"/>
    <mergeCell ref="A138:C138"/>
    <mergeCell ref="A139:C139"/>
    <mergeCell ref="A141:C141"/>
    <mergeCell ref="A125:C125"/>
    <mergeCell ref="A126:C126"/>
    <mergeCell ref="A137:C137"/>
    <mergeCell ref="A128:C128"/>
    <mergeCell ref="A115:C115"/>
    <mergeCell ref="A116:C116"/>
    <mergeCell ref="A123:C123"/>
    <mergeCell ref="A117:C117"/>
    <mergeCell ref="A156:C156"/>
    <mergeCell ref="A122:C122"/>
    <mergeCell ref="A154:C154"/>
    <mergeCell ref="A155:C155"/>
    <mergeCell ref="A150:C150"/>
    <mergeCell ref="A151:C151"/>
    <mergeCell ref="A152:C15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4" manualBreakCount="4">
    <brk id="37" max="9" man="1"/>
    <brk id="71" max="9" man="1"/>
    <brk id="103" max="9" man="1"/>
    <brk id="1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SAŽETAK</vt:lpstr>
      <vt:lpstr>Račun ph i rh - ekonomska kl.</vt:lpstr>
      <vt:lpstr>Prema izvorima financiranja</vt:lpstr>
      <vt:lpstr>Rashodi prema funkcijskoj kl</vt:lpstr>
      <vt:lpstr>Račun financiranja</vt:lpstr>
      <vt:lpstr>POSEBNI DIO</vt:lpstr>
      <vt:lpstr>'POSEBNI DIO'!Ispis_naslova</vt:lpstr>
      <vt:lpstr>'Rashodi prema funkcijskoj kl'!Ispis_naslova</vt:lpstr>
      <vt:lpstr>'POSEBNI DIO'!Podrucje_ispisa</vt:lpstr>
      <vt:lpstr>'Račun financiranja'!Podrucje_ispisa</vt:lpstr>
      <vt:lpstr>'Račun ph i rh - ekonomska kl.'!Podrucje_ispisa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Lovret - računovodstvo</cp:lastModifiedBy>
  <cp:lastPrinted>2024-07-16T11:20:15Z</cp:lastPrinted>
  <dcterms:created xsi:type="dcterms:W3CDTF">2022-08-12T12:51:27Z</dcterms:created>
  <dcterms:modified xsi:type="dcterms:W3CDTF">2025-09-01T11:19:23Z</dcterms:modified>
</cp:coreProperties>
</file>