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ovret-my.sharepoint.com/personal/racunovodstvo_dom-lovret_hr/Documents/Dokumenti/IngaDesktop/2026/Financijski plan/"/>
    </mc:Choice>
  </mc:AlternateContent>
  <xr:revisionPtr revIDLastSave="767" documentId="8_{937722C2-EC4A-46DF-BCAA-26DA13155B11}" xr6:coauthVersionLast="47" xr6:coauthVersionMax="47" xr10:uidLastSave="{46F42F05-269D-4F95-AC85-1680BE7001D2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 ekonom" sheetId="3" r:id="rId2"/>
    <sheet name="Prema izvorima financiranja" sheetId="8" r:id="rId3"/>
    <sheet name="Rashodi prema funkcijskoj kl" sheetId="5" r:id="rId4"/>
    <sheet name=" Račun financiranja-ekonomska" sheetId="9" r:id="rId5"/>
    <sheet name=" Račun financiranja-izvori" sheetId="10" r:id="rId6"/>
    <sheet name="POSEBNI DIO" sheetId="7" r:id="rId7"/>
  </sheets>
  <definedNames>
    <definedName name="_xlnm.Print_Titles" localSheetId="1">' Račun prihoda i rashoda ekonom'!$15:$15</definedName>
    <definedName name="_xlnm.Print_Titles" localSheetId="6">'POSEBNI DIO'!$3:$3</definedName>
    <definedName name="_xlnm.Print_Titles" localSheetId="3">'Rashodi prema funkcijskoj kl'!$3:$3</definedName>
    <definedName name="_xlnm.Print_Area" localSheetId="4">' Račun financiranja-ekonomska'!$A$1:$G$13</definedName>
    <definedName name="_xlnm.Print_Area" localSheetId="5">' Račun financiranja-izvori'!$B$1:$G$11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20" i="3"/>
  <c r="D19" i="3"/>
  <c r="D25" i="3"/>
  <c r="D24" i="3"/>
  <c r="D21" i="3"/>
  <c r="D13" i="3"/>
  <c r="G27" i="1"/>
  <c r="H27" i="1"/>
  <c r="I27" i="1"/>
  <c r="J27" i="1"/>
  <c r="G25" i="1"/>
  <c r="H25" i="1"/>
  <c r="I25" i="1"/>
  <c r="J25" i="1"/>
  <c r="G13" i="1"/>
  <c r="G14" i="1"/>
  <c r="D24" i="8"/>
  <c r="D22" i="8" s="1"/>
  <c r="D8" i="8"/>
  <c r="G8" i="8"/>
  <c r="F8" i="8"/>
  <c r="E8" i="8"/>
  <c r="E7" i="8"/>
  <c r="E6" i="8" s="1"/>
  <c r="G7" i="8"/>
  <c r="G6" i="8" s="1"/>
  <c r="F7" i="8"/>
  <c r="F6" i="8" s="1"/>
  <c r="G32" i="8"/>
  <c r="G30" i="8"/>
  <c r="G27" i="8"/>
  <c r="G25" i="8"/>
  <c r="G22" i="8"/>
  <c r="G16" i="8"/>
  <c r="G14" i="8"/>
  <c r="G11" i="8"/>
  <c r="G9" i="8"/>
  <c r="F32" i="8"/>
  <c r="E32" i="8"/>
  <c r="D32" i="8"/>
  <c r="C32" i="8"/>
  <c r="F30" i="8"/>
  <c r="E30" i="8"/>
  <c r="D30" i="8"/>
  <c r="C30" i="8"/>
  <c r="F27" i="8"/>
  <c r="E27" i="8"/>
  <c r="D27" i="8"/>
  <c r="C27" i="8"/>
  <c r="F25" i="8"/>
  <c r="E25" i="8"/>
  <c r="D25" i="8"/>
  <c r="C25" i="8"/>
  <c r="F22" i="8"/>
  <c r="E22" i="8"/>
  <c r="C22" i="8"/>
  <c r="F16" i="8"/>
  <c r="E16" i="8"/>
  <c r="D16" i="8"/>
  <c r="C16" i="8"/>
  <c r="F14" i="8"/>
  <c r="E14" i="8"/>
  <c r="D14" i="8"/>
  <c r="C14" i="8"/>
  <c r="F11" i="8"/>
  <c r="E11" i="8"/>
  <c r="C11" i="8"/>
  <c r="F9" i="8"/>
  <c r="E9" i="8"/>
  <c r="D9" i="8"/>
  <c r="C9" i="8"/>
  <c r="C6" i="8"/>
  <c r="C20" i="3"/>
  <c r="F23" i="1"/>
  <c r="F27" i="1"/>
  <c r="I23" i="1"/>
  <c r="H23" i="1"/>
  <c r="G23" i="1"/>
  <c r="G5" i="8" l="1"/>
  <c r="G21" i="8"/>
  <c r="F21" i="8"/>
  <c r="E21" i="8"/>
  <c r="D21" i="8"/>
  <c r="E5" i="8"/>
  <c r="C5" i="8"/>
  <c r="D6" i="8"/>
  <c r="D5" i="8" s="1"/>
  <c r="F5" i="8"/>
  <c r="C21" i="8"/>
  <c r="G37" i="7" l="1"/>
  <c r="G36" i="7" s="1"/>
  <c r="I37" i="7"/>
  <c r="I36" i="7" s="1"/>
  <c r="H37" i="7"/>
  <c r="H36" i="7" s="1"/>
  <c r="F37" i="7"/>
  <c r="F36" i="7" s="1"/>
  <c r="E37" i="7"/>
  <c r="E36" i="7" s="1"/>
  <c r="G41" i="7"/>
  <c r="F41" i="7"/>
  <c r="H41" i="7"/>
  <c r="I41" i="7"/>
  <c r="E41" i="7"/>
  <c r="E59" i="7"/>
  <c r="F59" i="7"/>
  <c r="G59" i="7"/>
  <c r="H59" i="7"/>
  <c r="I59" i="7"/>
  <c r="E23" i="3"/>
  <c r="I13" i="1"/>
  <c r="I14" i="1"/>
  <c r="H13" i="1"/>
  <c r="H14" i="1"/>
  <c r="H27" i="7"/>
  <c r="I27" i="7"/>
  <c r="G27" i="7"/>
  <c r="I33" i="7"/>
  <c r="I32" i="7" s="1"/>
  <c r="H33" i="7"/>
  <c r="H32" i="7" s="1"/>
  <c r="G33" i="7"/>
  <c r="G32" i="7" s="1"/>
  <c r="F33" i="7"/>
  <c r="F32" i="7" s="1"/>
  <c r="E33" i="7"/>
  <c r="E32" i="7" s="1"/>
  <c r="I49" i="7" l="1"/>
  <c r="I48" i="7" s="1"/>
  <c r="H49" i="7"/>
  <c r="H48" i="7" s="1"/>
  <c r="G49" i="7"/>
  <c r="G48" i="7" s="1"/>
  <c r="F49" i="7"/>
  <c r="F48" i="7" s="1"/>
  <c r="E49" i="7"/>
  <c r="E48" i="7" s="1"/>
  <c r="F21" i="7"/>
  <c r="F20" i="7" s="1"/>
  <c r="F12" i="7"/>
  <c r="F11" i="7" s="1"/>
  <c r="F27" i="7"/>
  <c r="E27" i="7"/>
  <c r="E63" i="7"/>
  <c r="E62" i="7" s="1"/>
  <c r="E61" i="7" s="1"/>
  <c r="I63" i="7"/>
  <c r="I62" i="7" s="1"/>
  <c r="I61" i="7" s="1"/>
  <c r="H63" i="7"/>
  <c r="H62" i="7" s="1"/>
  <c r="H61" i="7" s="1"/>
  <c r="G63" i="7"/>
  <c r="G62" i="7" s="1"/>
  <c r="G61" i="7" s="1"/>
  <c r="F63" i="7"/>
  <c r="F62" i="7" s="1"/>
  <c r="F61" i="7" s="1"/>
  <c r="F58" i="7"/>
  <c r="F57" i="7" s="1"/>
  <c r="G58" i="7"/>
  <c r="G57" i="7" s="1"/>
  <c r="H58" i="7"/>
  <c r="H57" i="7" s="1"/>
  <c r="I58" i="7"/>
  <c r="I57" i="7" s="1"/>
  <c r="E58" i="7"/>
  <c r="E57" i="7" s="1"/>
  <c r="E45" i="7"/>
  <c r="E44" i="7" s="1"/>
  <c r="I45" i="7"/>
  <c r="I44" i="7" s="1"/>
  <c r="H45" i="7"/>
  <c r="H44" i="7" s="1"/>
  <c r="G45" i="7"/>
  <c r="G44" i="7" s="1"/>
  <c r="F45" i="7"/>
  <c r="F44" i="7" s="1"/>
  <c r="E54" i="7"/>
  <c r="E53" i="7" s="1"/>
  <c r="E52" i="7" s="1"/>
  <c r="I54" i="7"/>
  <c r="I53" i="7" s="1"/>
  <c r="I52" i="7" s="1"/>
  <c r="H54" i="7"/>
  <c r="H53" i="7" s="1"/>
  <c r="H52" i="7" s="1"/>
  <c r="G54" i="7"/>
  <c r="G53" i="7" s="1"/>
  <c r="G52" i="7" s="1"/>
  <c r="F54" i="7"/>
  <c r="F53" i="7" s="1"/>
  <c r="F52" i="7" s="1"/>
  <c r="F40" i="7"/>
  <c r="G40" i="7"/>
  <c r="G35" i="7" s="1"/>
  <c r="H40" i="7"/>
  <c r="H35" i="7" s="1"/>
  <c r="I40" i="7"/>
  <c r="I35" i="7" s="1"/>
  <c r="E40" i="7"/>
  <c r="F30" i="7"/>
  <c r="F29" i="7" s="1"/>
  <c r="G30" i="7"/>
  <c r="G29" i="7" s="1"/>
  <c r="G26" i="7" s="1"/>
  <c r="H30" i="7"/>
  <c r="H29" i="7" s="1"/>
  <c r="H26" i="7" s="1"/>
  <c r="I30" i="7"/>
  <c r="I29" i="7" s="1"/>
  <c r="I26" i="7" s="1"/>
  <c r="E30" i="7"/>
  <c r="E29" i="7" s="1"/>
  <c r="G21" i="7"/>
  <c r="G20" i="7" s="1"/>
  <c r="H21" i="7"/>
  <c r="H20" i="7" s="1"/>
  <c r="I21" i="7"/>
  <c r="I20" i="7" s="1"/>
  <c r="E21" i="7"/>
  <c r="E20" i="7" s="1"/>
  <c r="F16" i="7"/>
  <c r="F15" i="7" s="1"/>
  <c r="G16" i="7"/>
  <c r="G15" i="7" s="1"/>
  <c r="H16" i="7"/>
  <c r="H15" i="7" s="1"/>
  <c r="I16" i="7"/>
  <c r="I15" i="7" s="1"/>
  <c r="E16" i="7"/>
  <c r="E15" i="7" s="1"/>
  <c r="G12" i="7"/>
  <c r="G11" i="7" s="1"/>
  <c r="H12" i="7"/>
  <c r="H11" i="7" s="1"/>
  <c r="I12" i="7"/>
  <c r="I11" i="7" s="1"/>
  <c r="E12" i="7"/>
  <c r="E11" i="7" s="1"/>
  <c r="E8" i="7"/>
  <c r="E7" i="7" s="1"/>
  <c r="F8" i="7"/>
  <c r="F7" i="7" s="1"/>
  <c r="G8" i="7"/>
  <c r="G7" i="7" s="1"/>
  <c r="H8" i="7"/>
  <c r="H7" i="7" s="1"/>
  <c r="I8" i="7"/>
  <c r="I7" i="7" s="1"/>
  <c r="E35" i="7" l="1"/>
  <c r="F35" i="7"/>
  <c r="I6" i="7"/>
  <c r="I5" i="7" s="1"/>
  <c r="H6" i="7"/>
  <c r="H5" i="7" s="1"/>
  <c r="G6" i="7"/>
  <c r="G5" i="7"/>
  <c r="E26" i="7"/>
  <c r="E6" i="7" s="1"/>
  <c r="F26" i="7"/>
  <c r="F6" i="7" s="1"/>
  <c r="G18" i="3"/>
  <c r="G17" i="3" s="1"/>
  <c r="F45" i="5" s="1"/>
  <c r="G23" i="3"/>
  <c r="D18" i="3"/>
  <c r="D23" i="3"/>
  <c r="E18" i="3"/>
  <c r="E17" i="3" s="1"/>
  <c r="D45" i="5" s="1"/>
  <c r="F23" i="3"/>
  <c r="F18" i="3"/>
  <c r="E8" i="3"/>
  <c r="E7" i="3" s="1"/>
  <c r="G8" i="3"/>
  <c r="G7" i="3" s="1"/>
  <c r="D8" i="3"/>
  <c r="D7" i="3" s="1"/>
  <c r="F8" i="3"/>
  <c r="F7" i="3" s="1"/>
  <c r="C23" i="3"/>
  <c r="C18" i="3"/>
  <c r="C17" i="3" s="1"/>
  <c r="B45" i="5" s="1"/>
  <c r="C8" i="3"/>
  <c r="C7" i="3" s="1"/>
  <c r="J12" i="1"/>
  <c r="I12" i="1"/>
  <c r="H12" i="1"/>
  <c r="G12" i="1"/>
  <c r="F12" i="1"/>
  <c r="J9" i="1"/>
  <c r="I9" i="1"/>
  <c r="H9" i="1"/>
  <c r="G9" i="1"/>
  <c r="F9" i="1"/>
  <c r="F5" i="7" l="1"/>
  <c r="E5" i="7"/>
  <c r="F17" i="3"/>
  <c r="E45" i="5" s="1"/>
  <c r="E43" i="5" s="1"/>
  <c r="E5" i="5" s="1"/>
  <c r="D17" i="3"/>
  <c r="C45" i="5" s="1"/>
  <c r="C43" i="5" s="1"/>
  <c r="C5" i="5" s="1"/>
  <c r="B43" i="5"/>
  <c r="B5" i="5" s="1"/>
  <c r="D43" i="5"/>
  <c r="D5" i="5" s="1"/>
  <c r="F43" i="5"/>
  <c r="F5" i="5" s="1"/>
  <c r="I15" i="1"/>
  <c r="H15" i="1"/>
  <c r="G15" i="1"/>
  <c r="F15" i="1"/>
  <c r="F25" i="1" s="1"/>
  <c r="J15" i="1"/>
  <c r="J24" i="1" l="1"/>
</calcChain>
</file>

<file path=xl/sharedStrings.xml><?xml version="1.0" encoding="utf-8"?>
<sst xmlns="http://schemas.openxmlformats.org/spreadsheetml/2006/main" count="300" uniqueCount="161">
  <si>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</si>
  <si>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</si>
  <si>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</si>
  <si>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</si>
  <si>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</si>
  <si>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</si>
  <si>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</si>
  <si>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</si>
  <si>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</si>
  <si>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</si>
  <si>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</si>
  <si>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</si>
  <si>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</si>
  <si>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</si>
  <si>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</si>
  <si>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</si>
  <si>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</si>
  <si>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</si>
  <si>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</si>
  <si>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</si>
  <si>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</si>
  <si>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</si>
  <si>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</si>
  <si>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</si>
  <si>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</si>
  <si>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</si>
  <si>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</si>
  <si>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</si>
  <si>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</si>
  <si>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</si>
  <si>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</si>
  <si>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EUR</t>
  </si>
  <si>
    <t>Pomoći proračunskim korisnicima SDŽ</t>
  </si>
  <si>
    <t>Prihodi za posebne namjene proračunskih korisnika</t>
  </si>
  <si>
    <t>Prihodi od imovine</t>
  </si>
  <si>
    <t>Vlastiti prihodi PK</t>
  </si>
  <si>
    <t>Prihodi od upravnih i administrativnih pristojbi, priistojbi po posebnim propisima i naknada</t>
  </si>
  <si>
    <t>Donacije proračunskim korisnicima SDŽ</t>
  </si>
  <si>
    <t>Prihodi za posebne namjene - Decentralizacija</t>
  </si>
  <si>
    <t>Financijski rashodi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</si>
  <si>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</si>
  <si>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</si>
  <si>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</si>
  <si>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</si>
  <si>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</si>
  <si>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</si>
  <si>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</si>
  <si>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</si>
  <si>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</si>
  <si>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</si>
  <si>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</si>
  <si>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</si>
  <si>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</si>
  <si>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</si>
  <si>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</si>
  <si>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</si>
  <si>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</si>
  <si>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</si>
  <si>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</si>
  <si>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</si>
  <si>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</si>
  <si>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</si>
  <si>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</si>
  <si>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</si>
  <si>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</si>
  <si>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</si>
  <si>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</si>
  <si>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</si>
  <si>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</si>
  <si>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</si>
  <si>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</si>
  <si>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</si>
  <si>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</si>
  <si>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</si>
  <si>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</si>
  <si>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</si>
  <si>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</si>
  <si>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</si>
  <si>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</si>
  <si>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</si>
  <si>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</si>
  <si>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</si>
  <si>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</si>
  <si>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</si>
  <si>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</si>
  <si>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</si>
  <si>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</si>
  <si>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</si>
  <si>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</si>
  <si>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</si>
  <si>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</si>
  <si>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</si>
  <si>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</si>
  <si>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Naknade građanima i kućanstvima</t>
  </si>
  <si>
    <t>PROGRAM 3030</t>
  </si>
  <si>
    <t>Skrb o starijim i nemoćnim osobama</t>
  </si>
  <si>
    <t>Aktivnost A303001</t>
  </si>
  <si>
    <t>Aktivnost A303002</t>
  </si>
  <si>
    <t>Rashodi djelatnosti</t>
  </si>
  <si>
    <t>Izgradnja i uređenje objekata te nabava i održavanje opreme</t>
  </si>
  <si>
    <t>Aktivnost A303003</t>
  </si>
  <si>
    <t>Hitne intervencije</t>
  </si>
  <si>
    <t>Aktivnost A303004</t>
  </si>
  <si>
    <t>Upravna vijeća DZSN</t>
  </si>
  <si>
    <t>Izvor financiranja 1.1.1</t>
  </si>
  <si>
    <t>Izvor financiranja 3.2.1.</t>
  </si>
  <si>
    <t>Izvor financiranja 4.4.1</t>
  </si>
  <si>
    <t>Prihodi za posebne namjene - decentralizacija</t>
  </si>
  <si>
    <t>Izvor financiranja 4.8.1</t>
  </si>
  <si>
    <t>Prihodi za posebne namjene PK</t>
  </si>
  <si>
    <t>Izvor financiranja 5.4.1</t>
  </si>
  <si>
    <t>Pomoći PK</t>
  </si>
  <si>
    <t>Tekući projekt T303001</t>
  </si>
  <si>
    <t>COVID-19</t>
  </si>
  <si>
    <t>Izvor financiranja 6.2.1</t>
  </si>
  <si>
    <t>Donacije PK</t>
  </si>
  <si>
    <t>Izvor financiranja 4.8.2</t>
  </si>
  <si>
    <t>Prihodi za posebne namjene PK - prenesena sredstva</t>
  </si>
  <si>
    <t>Izvršenje 2024.</t>
  </si>
  <si>
    <t>Tekući plan 2025.</t>
  </si>
  <si>
    <t>UKUPNO RASHODI</t>
  </si>
  <si>
    <t>UKUPNI PRIHODI</t>
  </si>
  <si>
    <t>RAZLIKA PRIMITAKA I IZDATAKA</t>
  </si>
  <si>
    <t>PRIJENOS SREDSTAVA IZ PRETHODNE GODINE</t>
  </si>
  <si>
    <t>PRIJENOS SREDSTAVA U SLJEDEĆE RAZDOBLJE</t>
  </si>
  <si>
    <t xml:space="preserve">NETO FINANCIRANJE </t>
  </si>
  <si>
    <t>VIŠAK/MANJAK</t>
  </si>
  <si>
    <t>Plan 2026.</t>
  </si>
  <si>
    <t>Projekcija  2027.</t>
  </si>
  <si>
    <t>Projekcija 2028.</t>
  </si>
  <si>
    <t>A1. PRIHODI I RASHODI PREMA EKONOMSKOJ KLASIFIKACIJI</t>
  </si>
  <si>
    <t>FINANCIJSKI PLAN DOMA ZA STARIJE OSOBE LOVRET
ZA 2026. I PROJEKCIJA ZA 2027. I 2028. GODINU</t>
  </si>
  <si>
    <t>1 Opći prihodi i primici</t>
  </si>
  <si>
    <t>11.1.</t>
  </si>
  <si>
    <t>3 Vlastiti prihodi</t>
  </si>
  <si>
    <t>4 Prihodi za posebne namjene</t>
  </si>
  <si>
    <t>5 Pomoći</t>
  </si>
  <si>
    <t>6 Donacije</t>
  </si>
  <si>
    <t>43.2.</t>
  </si>
  <si>
    <t>Prihodi za posebne namjene - višak preneseni</t>
  </si>
  <si>
    <t>43.1.</t>
  </si>
  <si>
    <t>A2. PRIHODI I RASHODI PREMA IZVORIMA FINANCIRANJA</t>
  </si>
  <si>
    <t>Razred/Skupina</t>
  </si>
  <si>
    <t>Projekcija  2028.</t>
  </si>
  <si>
    <t>Prihodi od prodaje proizvoda i robe te pruženih usluga, prihodi od donacija te povrati po prot. jamstvima</t>
  </si>
  <si>
    <t>A3. RASHODI PREMA FUNKCIJSKOJ KLASIFIKACIJI</t>
  </si>
  <si>
    <t>B1. RAČUN FINANCIRANJA PREMA EKONOMSKOJ KLASIFIKACIJI</t>
  </si>
  <si>
    <t>B2. RAČUN FINANCIRANJA PREMA IZVORIMA FINANCIRANJA</t>
  </si>
  <si>
    <t>Razred/
skupina</t>
  </si>
  <si>
    <t>NAZIV</t>
  </si>
  <si>
    <t>IZVRŠENJE 
(t-2)</t>
  </si>
  <si>
    <t>TEKUĆI PLAN 
(t-1)</t>
  </si>
  <si>
    <t>PLAN 
(t)</t>
  </si>
  <si>
    <t>PROJEKCIJA 
(t+1)</t>
  </si>
  <si>
    <t>PROJEKCIJA
(t+2)</t>
  </si>
  <si>
    <t>UKUPNO PRIMICI</t>
  </si>
  <si>
    <t>Sredstva učešća za pomoći</t>
  </si>
  <si>
    <t>Doprinosi</t>
  </si>
  <si>
    <t>Doprinosi za mirovinsko osiguranje</t>
  </si>
  <si>
    <t>Vlastiti prihodi</t>
  </si>
  <si>
    <t xml:space="preserve">UKUPNO IZDACI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</si>
</sst>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3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17" fillId="0" borderId="0" xfId="0" applyFont="1"/>
    <xf numFmtId="3" fontId="13" fillId="2" borderId="3" xfId="0" applyNumberFormat="1" applyFont="1" applyFill="1" applyBorder="1" applyAlignment="1">
      <alignment horizontal="right" wrapText="1"/>
    </xf>
    <xf numFmtId="0" fontId="16" fillId="0" borderId="3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4" fillId="0" borderId="3" xfId="0" applyFont="1" applyBorder="1"/>
    <xf numFmtId="0" fontId="0" fillId="0" borderId="3" xfId="0" applyBorder="1"/>
    <xf numFmtId="0" fontId="19" fillId="0" borderId="3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0" fillId="0" borderId="0" xfId="0" applyNumberFormat="1"/>
    <xf numFmtId="4" fontId="9" fillId="2" borderId="3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left" vertical="center" wrapText="1"/>
    </xf>
    <xf numFmtId="4" fontId="7" fillId="2" borderId="3" xfId="0" quotePrefix="1" applyNumberFormat="1" applyFont="1" applyFill="1" applyBorder="1" applyAlignment="1">
      <alignment horizontal="left" vertical="center"/>
    </xf>
    <xf numFmtId="4" fontId="16" fillId="0" borderId="3" xfId="1" applyNumberFormat="1" applyFont="1" applyBorder="1" applyAlignment="1">
      <alignment horizontal="left" vertical="center" wrapText="1"/>
    </xf>
    <xf numFmtId="4" fontId="18" fillId="0" borderId="3" xfId="1" applyNumberFormat="1" applyFont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4" fontId="21" fillId="0" borderId="3" xfId="0" applyNumberFormat="1" applyFont="1" applyBorder="1"/>
    <xf numFmtId="4" fontId="22" fillId="0" borderId="3" xfId="0" applyNumberFormat="1" applyFont="1" applyBorder="1"/>
    <xf numFmtId="0" fontId="6" fillId="3" borderId="4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4" fillId="0" borderId="0" xfId="0" applyFont="1"/>
    <xf numFmtId="1" fontId="23" fillId="3" borderId="4" xfId="0" applyNumberFormat="1" applyFont="1" applyFill="1" applyBorder="1" applyAlignment="1">
      <alignment horizontal="center" vertical="center" wrapText="1"/>
    </xf>
    <xf numFmtId="1" fontId="24" fillId="0" borderId="0" xfId="0" applyNumberFormat="1" applyFont="1"/>
    <xf numFmtId="0" fontId="20" fillId="2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1" fillId="0" borderId="5" xfId="0" applyFont="1" applyBorder="1" applyAlignment="1">
      <alignment horizontal="right"/>
    </xf>
    <xf numFmtId="0" fontId="1" fillId="0" borderId="0" xfId="0" applyFont="1"/>
    <xf numFmtId="0" fontId="21" fillId="3" borderId="3" xfId="0" applyFont="1" applyFill="1" applyBorder="1"/>
    <xf numFmtId="4" fontId="21" fillId="3" borderId="3" xfId="0" applyNumberFormat="1" applyFont="1" applyFill="1" applyBorder="1"/>
    <xf numFmtId="0" fontId="21" fillId="0" borderId="3" xfId="0" applyFont="1" applyBorder="1" applyAlignment="1">
      <alignment horizontal="left"/>
    </xf>
    <xf numFmtId="0" fontId="21" fillId="0" borderId="3" xfId="0" applyFont="1" applyBorder="1"/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17" fillId="0" borderId="3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1" fillId="3" borderId="3" xfId="0" applyFont="1" applyFill="1" applyBorder="1" applyAlignment="1">
      <alignment horizontal="left"/>
    </xf>
    <xf numFmtId="4" fontId="8" fillId="2" borderId="3" xfId="0" quotePrefix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right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0" fontId="23" fillId="3" borderId="3" xfId="0" quotePrefix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21" fillId="0" borderId="5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20" fillId="0" borderId="1" xfId="0" quotePrefix="1" applyFont="1" applyBorder="1" applyAlignment="1">
      <alignment horizontal="center" wrapText="1"/>
    </xf>
    <xf numFmtId="0" fontId="20" fillId="0" borderId="2" xfId="0" quotePrefix="1" applyFont="1" applyBorder="1" applyAlignment="1">
      <alignment horizontal="center" wrapText="1"/>
    </xf>
    <xf numFmtId="0" fontId="20" fillId="0" borderId="4" xfId="0" quotePrefix="1" applyFont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Normal="100" workbookViewId="0">
      <selection sqref="A1:J1"/>
    </sheetView>
  </sheetViews>
  <sheetFormatPr defaultRowHeight="15" x14ac:dyDescent="0.25"/>
  <cols>
    <col min="5" max="5" width="19.42578125" customWidth="1"/>
    <col min="6" max="6" width="19.140625" customWidth="1"/>
    <col min="7" max="7" width="19.42578125" customWidth="1"/>
    <col min="8" max="8" width="19.140625" customWidth="1"/>
    <col min="9" max="9" width="20.5703125" customWidth="1"/>
    <col min="10" max="10" width="20.42578125" customWidth="1"/>
    <col min="12" max="12" width="11.7109375" bestFit="1" customWidth="1"/>
  </cols>
  <sheetData>
    <row r="1" spans="1:10" ht="42" customHeight="1" x14ac:dyDescent="0.25">
      <c r="A1" s="112" t="s">
        <v>131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1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02" t="s">
        <v>19</v>
      </c>
      <c r="B3" s="102"/>
      <c r="C3" s="102"/>
      <c r="D3" s="102"/>
      <c r="E3" s="102"/>
      <c r="F3" s="102"/>
      <c r="G3" s="102"/>
      <c r="H3" s="102"/>
      <c r="I3" s="113"/>
      <c r="J3" s="11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102" t="s">
        <v>25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1.25" customHeight="1" x14ac:dyDescent="0.25">
      <c r="A6" s="1"/>
      <c r="B6" s="2"/>
      <c r="C6" s="2"/>
      <c r="D6" s="2"/>
      <c r="E6" s="6"/>
      <c r="F6" s="7"/>
      <c r="G6" s="7"/>
      <c r="H6" s="7"/>
      <c r="I6" s="7"/>
      <c r="J6" s="94" t="s">
        <v>31</v>
      </c>
    </row>
    <row r="7" spans="1:10" ht="23.25" customHeight="1" x14ac:dyDescent="0.25">
      <c r="A7" s="22"/>
      <c r="B7" s="23"/>
      <c r="C7" s="23"/>
      <c r="D7" s="24"/>
      <c r="E7" s="25"/>
      <c r="F7" s="3" t="s">
        <v>118</v>
      </c>
      <c r="G7" s="3" t="s">
        <v>119</v>
      </c>
      <c r="H7" s="3" t="s">
        <v>127</v>
      </c>
      <c r="I7" s="3" t="s">
        <v>128</v>
      </c>
      <c r="J7" s="3" t="s">
        <v>129</v>
      </c>
    </row>
    <row r="8" spans="1:10" s="66" customFormat="1" ht="11.25" x14ac:dyDescent="0.2">
      <c r="A8" s="104">
        <v>1</v>
      </c>
      <c r="B8" s="105"/>
      <c r="C8" s="105"/>
      <c r="D8" s="105"/>
      <c r="E8" s="106"/>
      <c r="F8" s="65">
        <v>2</v>
      </c>
      <c r="G8" s="65">
        <v>3</v>
      </c>
      <c r="H8" s="65">
        <v>4</v>
      </c>
      <c r="I8" s="65">
        <v>5</v>
      </c>
      <c r="J8" s="65">
        <v>6</v>
      </c>
    </row>
    <row r="9" spans="1:10" x14ac:dyDescent="0.25">
      <c r="A9" s="109" t="s">
        <v>0</v>
      </c>
      <c r="B9" s="101"/>
      <c r="C9" s="101"/>
      <c r="D9" s="101"/>
      <c r="E9" s="110"/>
      <c r="F9" s="49">
        <f>F10+F11</f>
        <v>2454512.69</v>
      </c>
      <c r="G9" s="49">
        <f t="shared" ref="G9:J9" si="0">G10+G11</f>
        <v>2344359.79</v>
      </c>
      <c r="H9" s="49">
        <f t="shared" si="0"/>
        <v>2514304</v>
      </c>
      <c r="I9" s="49">
        <f t="shared" si="0"/>
        <v>2464305</v>
      </c>
      <c r="J9" s="49">
        <f t="shared" si="0"/>
        <v>2464305</v>
      </c>
    </row>
    <row r="10" spans="1:10" x14ac:dyDescent="0.25">
      <c r="A10" s="111" t="s">
        <v>87</v>
      </c>
      <c r="B10" s="108"/>
      <c r="C10" s="108"/>
      <c r="D10" s="108"/>
      <c r="E10" s="99"/>
      <c r="F10" s="50">
        <v>2454512.69</v>
      </c>
      <c r="G10" s="50">
        <v>2344359.79</v>
      </c>
      <c r="H10" s="50">
        <v>2514304</v>
      </c>
      <c r="I10" s="50">
        <v>2464305</v>
      </c>
      <c r="J10" s="50">
        <v>2464305</v>
      </c>
    </row>
    <row r="11" spans="1:10" x14ac:dyDescent="0.25">
      <c r="A11" s="98" t="s">
        <v>88</v>
      </c>
      <c r="B11" s="99"/>
      <c r="C11" s="99"/>
      <c r="D11" s="99"/>
      <c r="E11" s="99"/>
      <c r="F11" s="50">
        <v>0</v>
      </c>
      <c r="G11" s="50">
        <v>0</v>
      </c>
      <c r="H11" s="50">
        <v>0</v>
      </c>
      <c r="I11" s="50"/>
      <c r="J11" s="50"/>
    </row>
    <row r="12" spans="1:10" x14ac:dyDescent="0.25">
      <c r="A12" s="26" t="s">
        <v>1</v>
      </c>
      <c r="B12" s="29"/>
      <c r="C12" s="29"/>
      <c r="D12" s="29"/>
      <c r="E12" s="29"/>
      <c r="F12" s="49">
        <f>F13+F14</f>
        <v>2460791.44</v>
      </c>
      <c r="G12" s="49">
        <f t="shared" ref="G12:J12" si="1">G13+G14</f>
        <v>2344359.79</v>
      </c>
      <c r="H12" s="49">
        <f t="shared" si="1"/>
        <v>2514304</v>
      </c>
      <c r="I12" s="49">
        <f t="shared" si="1"/>
        <v>2464305</v>
      </c>
      <c r="J12" s="49">
        <f t="shared" si="1"/>
        <v>2464305</v>
      </c>
    </row>
    <row r="13" spans="1:10" x14ac:dyDescent="0.25">
      <c r="A13" s="107" t="s">
        <v>89</v>
      </c>
      <c r="B13" s="108"/>
      <c r="C13" s="108"/>
      <c r="D13" s="108"/>
      <c r="E13" s="108"/>
      <c r="F13" s="50">
        <v>2281165.17</v>
      </c>
      <c r="G13" s="50">
        <f>2275237.62+6269.17+1000</f>
        <v>2282506.79</v>
      </c>
      <c r="H13" s="50">
        <f>2514304-113353</f>
        <v>2400951</v>
      </c>
      <c r="I13" s="50">
        <f>2464305-63353</f>
        <v>2400952</v>
      </c>
      <c r="J13" s="50">
        <v>2400952</v>
      </c>
    </row>
    <row r="14" spans="1:10" x14ac:dyDescent="0.25">
      <c r="A14" s="98" t="s">
        <v>90</v>
      </c>
      <c r="B14" s="99"/>
      <c r="C14" s="99"/>
      <c r="D14" s="99"/>
      <c r="E14" s="99"/>
      <c r="F14" s="50">
        <v>179626.27</v>
      </c>
      <c r="G14" s="50">
        <f>41945+19908</f>
        <v>61853</v>
      </c>
      <c r="H14" s="50">
        <f>93445+19908</f>
        <v>113353</v>
      </c>
      <c r="I14" s="50">
        <f>43445+19908</f>
        <v>63353</v>
      </c>
      <c r="J14" s="50">
        <v>63353</v>
      </c>
    </row>
    <row r="15" spans="1:10" x14ac:dyDescent="0.25">
      <c r="A15" s="100" t="s">
        <v>2</v>
      </c>
      <c r="B15" s="101"/>
      <c r="C15" s="101"/>
      <c r="D15" s="101"/>
      <c r="E15" s="101"/>
      <c r="F15" s="49">
        <f>F9-F12</f>
        <v>-6278.75</v>
      </c>
      <c r="G15" s="49">
        <f t="shared" ref="G15:J15" si="2">G9-G12</f>
        <v>0</v>
      </c>
      <c r="H15" s="49">
        <f t="shared" si="2"/>
        <v>0</v>
      </c>
      <c r="I15" s="49">
        <f t="shared" si="2"/>
        <v>0</v>
      </c>
      <c r="J15" s="49">
        <f t="shared" si="2"/>
        <v>0</v>
      </c>
    </row>
    <row r="16" spans="1:10" ht="18" x14ac:dyDescent="0.25">
      <c r="A16" s="4"/>
      <c r="B16" s="16"/>
      <c r="C16" s="16"/>
      <c r="D16" s="16"/>
      <c r="E16" s="16"/>
      <c r="F16" s="16"/>
      <c r="G16" s="16"/>
      <c r="H16" s="17"/>
      <c r="I16" s="17"/>
      <c r="J16" s="17"/>
    </row>
    <row r="17" spans="1:13" ht="18" customHeight="1" x14ac:dyDescent="0.25">
      <c r="A17" s="102" t="s">
        <v>26</v>
      </c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3" ht="8.25" customHeight="1" x14ac:dyDescent="0.25">
      <c r="A18" s="4"/>
      <c r="B18" s="16"/>
      <c r="C18" s="16"/>
      <c r="D18" s="16"/>
      <c r="E18" s="16"/>
      <c r="F18" s="16"/>
      <c r="G18" s="16"/>
      <c r="H18" s="16"/>
      <c r="I18" s="17"/>
      <c r="J18" s="17"/>
    </row>
    <row r="19" spans="1:13" ht="23.25" customHeight="1" x14ac:dyDescent="0.25">
      <c r="A19" s="22"/>
      <c r="B19" s="23"/>
      <c r="C19" s="23"/>
      <c r="D19" s="24"/>
      <c r="E19" s="25"/>
      <c r="F19" s="67" t="s">
        <v>118</v>
      </c>
      <c r="G19" s="67" t="s">
        <v>119</v>
      </c>
      <c r="H19" s="67" t="s">
        <v>127</v>
      </c>
      <c r="I19" s="67" t="s">
        <v>128</v>
      </c>
      <c r="J19" s="67" t="s">
        <v>129</v>
      </c>
    </row>
    <row r="20" spans="1:13" s="66" customFormat="1" ht="11.25" x14ac:dyDescent="0.2">
      <c r="A20" s="104">
        <v>1</v>
      </c>
      <c r="B20" s="105"/>
      <c r="C20" s="105"/>
      <c r="D20" s="105"/>
      <c r="E20" s="106"/>
      <c r="F20" s="65">
        <v>2</v>
      </c>
      <c r="G20" s="65">
        <v>3</v>
      </c>
      <c r="H20" s="65">
        <v>4</v>
      </c>
      <c r="I20" s="65">
        <v>5</v>
      </c>
      <c r="J20" s="65">
        <v>6</v>
      </c>
    </row>
    <row r="21" spans="1:13" ht="24" customHeight="1" x14ac:dyDescent="0.25">
      <c r="A21" s="95" t="s">
        <v>91</v>
      </c>
      <c r="B21" s="95"/>
      <c r="C21" s="95"/>
      <c r="D21" s="95"/>
      <c r="E21" s="95"/>
      <c r="F21" s="50">
        <v>0</v>
      </c>
      <c r="G21" s="50">
        <v>0</v>
      </c>
      <c r="H21" s="50">
        <v>0</v>
      </c>
      <c r="I21" s="50">
        <v>0</v>
      </c>
      <c r="J21" s="50">
        <v>0</v>
      </c>
    </row>
    <row r="22" spans="1:13" ht="22.5" customHeight="1" x14ac:dyDescent="0.25">
      <c r="A22" s="95" t="s">
        <v>92</v>
      </c>
      <c r="B22" s="95"/>
      <c r="C22" s="95"/>
      <c r="D22" s="95"/>
      <c r="E22" s="95"/>
      <c r="F22" s="50">
        <v>0</v>
      </c>
      <c r="G22" s="50">
        <v>0</v>
      </c>
      <c r="H22" s="50">
        <v>0</v>
      </c>
      <c r="I22" s="50">
        <v>0</v>
      </c>
      <c r="J22" s="50">
        <v>0</v>
      </c>
    </row>
    <row r="23" spans="1:13" ht="15" customHeight="1" x14ac:dyDescent="0.25">
      <c r="A23" s="96" t="s">
        <v>122</v>
      </c>
      <c r="B23" s="96"/>
      <c r="C23" s="96"/>
      <c r="D23" s="96"/>
      <c r="E23" s="96"/>
      <c r="F23" s="49">
        <f>+F21-F22</f>
        <v>0</v>
      </c>
      <c r="G23" s="49">
        <f t="shared" ref="G23:I23" si="3">+G21-G22</f>
        <v>0</v>
      </c>
      <c r="H23" s="49">
        <f t="shared" si="3"/>
        <v>0</v>
      </c>
      <c r="I23" s="49">
        <f t="shared" si="3"/>
        <v>0</v>
      </c>
      <c r="J23" s="49">
        <v>0</v>
      </c>
      <c r="M23" s="43"/>
    </row>
    <row r="24" spans="1:13" ht="15" customHeight="1" x14ac:dyDescent="0.25">
      <c r="A24" s="95" t="s">
        <v>123</v>
      </c>
      <c r="B24" s="95"/>
      <c r="C24" s="95"/>
      <c r="D24" s="95"/>
      <c r="E24" s="95"/>
      <c r="F24" s="50">
        <v>6834.37</v>
      </c>
      <c r="G24" s="50">
        <v>0</v>
      </c>
      <c r="H24" s="50">
        <v>0</v>
      </c>
      <c r="I24" s="50">
        <v>0</v>
      </c>
      <c r="J24" s="50">
        <f>I24/F24*100</f>
        <v>0</v>
      </c>
    </row>
    <row r="25" spans="1:13" x14ac:dyDescent="0.25">
      <c r="A25" s="95" t="s">
        <v>124</v>
      </c>
      <c r="B25" s="95"/>
      <c r="C25" s="95"/>
      <c r="D25" s="95"/>
      <c r="E25" s="95"/>
      <c r="F25" s="50">
        <f>F15</f>
        <v>-6278.75</v>
      </c>
      <c r="G25" s="50">
        <f t="shared" ref="G25:J25" si="4">G15</f>
        <v>0</v>
      </c>
      <c r="H25" s="50">
        <f t="shared" si="4"/>
        <v>0</v>
      </c>
      <c r="I25" s="50">
        <f t="shared" si="4"/>
        <v>0</v>
      </c>
      <c r="J25" s="50">
        <f t="shared" si="4"/>
        <v>0</v>
      </c>
    </row>
    <row r="26" spans="1:13" x14ac:dyDescent="0.25">
      <c r="A26" s="97" t="s">
        <v>125</v>
      </c>
      <c r="B26" s="97"/>
      <c r="C26" s="97"/>
      <c r="D26" s="97"/>
      <c r="E26" s="97"/>
      <c r="F26" s="49"/>
      <c r="G26" s="49"/>
      <c r="H26" s="49"/>
      <c r="I26" s="49"/>
      <c r="J26" s="49"/>
    </row>
    <row r="27" spans="1:13" x14ac:dyDescent="0.25">
      <c r="A27" s="97" t="s">
        <v>126</v>
      </c>
      <c r="B27" s="97"/>
      <c r="C27" s="97"/>
      <c r="D27" s="97"/>
      <c r="E27" s="97"/>
      <c r="F27" s="49">
        <f>SUM(F24:F25)</f>
        <v>555.61999999999989</v>
      </c>
      <c r="G27" s="49">
        <f t="shared" ref="G27:J27" si="5">SUM(G24:G25)</f>
        <v>0</v>
      </c>
      <c r="H27" s="49">
        <f t="shared" si="5"/>
        <v>0</v>
      </c>
      <c r="I27" s="49">
        <f t="shared" si="5"/>
        <v>0</v>
      </c>
      <c r="J27" s="49">
        <f t="shared" si="5"/>
        <v>0</v>
      </c>
    </row>
  </sheetData>
  <mergeCells count="19">
    <mergeCell ref="A13:E13"/>
    <mergeCell ref="A9:E9"/>
    <mergeCell ref="A10:E10"/>
    <mergeCell ref="A11:E11"/>
    <mergeCell ref="A1:J1"/>
    <mergeCell ref="A3:J3"/>
    <mergeCell ref="A5:J5"/>
    <mergeCell ref="A8:E8"/>
    <mergeCell ref="A14:E14"/>
    <mergeCell ref="A15:E15"/>
    <mergeCell ref="A17:J17"/>
    <mergeCell ref="A20:E20"/>
    <mergeCell ref="A21:E21"/>
    <mergeCell ref="A22:E22"/>
    <mergeCell ref="A23:E23"/>
    <mergeCell ref="A24:E24"/>
    <mergeCell ref="A25:E25"/>
    <mergeCell ref="A27:E27"/>
    <mergeCell ref="A26:E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zoomScaleNormal="100" workbookViewId="0">
      <selection activeCell="J9" sqref="J9"/>
    </sheetView>
  </sheetViews>
  <sheetFormatPr defaultRowHeight="15" x14ac:dyDescent="0.25"/>
  <cols>
    <col min="1" max="1" width="8.42578125" bestFit="1" customWidth="1"/>
    <col min="2" max="2" width="45.42578125" bestFit="1" customWidth="1"/>
    <col min="3" max="3" width="21" customWidth="1"/>
    <col min="4" max="4" width="16.42578125" customWidth="1"/>
    <col min="5" max="7" width="18.28515625" customWidth="1"/>
  </cols>
  <sheetData>
    <row r="1" spans="1:9" ht="19.5" customHeight="1" x14ac:dyDescent="0.25">
      <c r="A1" s="112" t="s">
        <v>4</v>
      </c>
      <c r="B1" s="112"/>
      <c r="C1" s="112"/>
      <c r="D1" s="112"/>
      <c r="E1" s="112"/>
      <c r="F1" s="112"/>
      <c r="G1" s="112"/>
      <c r="H1" s="28"/>
      <c r="I1" s="2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5.75" x14ac:dyDescent="0.25">
      <c r="A3" s="102" t="s">
        <v>130</v>
      </c>
      <c r="B3" s="102"/>
      <c r="C3" s="102"/>
      <c r="D3" s="102"/>
      <c r="E3" s="102"/>
      <c r="F3" s="102"/>
      <c r="G3" s="102"/>
      <c r="H3" s="68"/>
      <c r="I3" s="68"/>
    </row>
    <row r="4" spans="1:9" ht="18" x14ac:dyDescent="0.25">
      <c r="A4" s="4"/>
      <c r="B4" s="4"/>
      <c r="C4" s="4"/>
      <c r="D4" s="4"/>
      <c r="E4" s="5"/>
      <c r="F4" s="5"/>
      <c r="G4" s="69" t="s">
        <v>31</v>
      </c>
    </row>
    <row r="5" spans="1:9" ht="29.25" customHeight="1" x14ac:dyDescent="0.25">
      <c r="A5" s="56" t="s">
        <v>5</v>
      </c>
      <c r="B5" s="59" t="s">
        <v>3</v>
      </c>
      <c r="C5" s="59" t="s">
        <v>118</v>
      </c>
      <c r="D5" s="56" t="s">
        <v>119</v>
      </c>
      <c r="E5" s="56" t="s">
        <v>127</v>
      </c>
      <c r="F5" s="56" t="s">
        <v>128</v>
      </c>
      <c r="G5" s="56" t="s">
        <v>129</v>
      </c>
    </row>
    <row r="6" spans="1:9" s="64" customFormat="1" ht="12" customHeight="1" x14ac:dyDescent="0.2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</row>
    <row r="7" spans="1:9" ht="14.25" customHeight="1" x14ac:dyDescent="0.25">
      <c r="A7" s="59"/>
      <c r="B7" s="59" t="s">
        <v>121</v>
      </c>
      <c r="C7" s="60">
        <f>+C8</f>
        <v>2454512.69</v>
      </c>
      <c r="D7" s="60">
        <f t="shared" ref="D7:G7" si="0">+D8</f>
        <v>2344359.79</v>
      </c>
      <c r="E7" s="60">
        <f t="shared" si="0"/>
        <v>2514304</v>
      </c>
      <c r="F7" s="60">
        <f t="shared" si="0"/>
        <v>2464305</v>
      </c>
      <c r="G7" s="60">
        <f t="shared" si="0"/>
        <v>2464305</v>
      </c>
    </row>
    <row r="8" spans="1:9" ht="15.75" customHeight="1" x14ac:dyDescent="0.25">
      <c r="A8" s="10">
        <v>6</v>
      </c>
      <c r="B8" s="10" t="s">
        <v>6</v>
      </c>
      <c r="C8" s="44">
        <f>+C9+C10+C11+C12+C13</f>
        <v>2454512.69</v>
      </c>
      <c r="D8" s="44">
        <f>+D9+D10+D11+D12+D13</f>
        <v>2344359.79</v>
      </c>
      <c r="E8" s="44">
        <f>+E9+E10+E11+E12+E13</f>
        <v>2514304</v>
      </c>
      <c r="F8" s="44">
        <f>+F9+F10+F11+F12+F13</f>
        <v>2464305</v>
      </c>
      <c r="G8" s="44">
        <f>+G9+G10+G11+G12+G13</f>
        <v>2464305</v>
      </c>
    </row>
    <row r="9" spans="1:9" ht="25.5" x14ac:dyDescent="0.25">
      <c r="A9" s="13">
        <v>63</v>
      </c>
      <c r="B9" s="13" t="s">
        <v>27</v>
      </c>
      <c r="C9" s="45">
        <v>15492.33</v>
      </c>
      <c r="D9" s="45">
        <v>1000</v>
      </c>
      <c r="E9" s="45">
        <v>1500</v>
      </c>
      <c r="F9" s="45">
        <v>1500</v>
      </c>
      <c r="G9" s="45">
        <v>1500</v>
      </c>
    </row>
    <row r="10" spans="1:9" x14ac:dyDescent="0.25">
      <c r="A10" s="13">
        <v>64</v>
      </c>
      <c r="B10" s="13" t="s">
        <v>34</v>
      </c>
      <c r="C10" s="45">
        <v>81.37</v>
      </c>
      <c r="D10" s="45">
        <v>50</v>
      </c>
      <c r="E10" s="45">
        <v>50</v>
      </c>
      <c r="F10" s="45">
        <v>50</v>
      </c>
      <c r="G10" s="45">
        <v>50</v>
      </c>
    </row>
    <row r="11" spans="1:9" ht="25.5" x14ac:dyDescent="0.25">
      <c r="A11" s="13">
        <v>65</v>
      </c>
      <c r="B11" s="13" t="s">
        <v>36</v>
      </c>
      <c r="C11" s="45">
        <v>971077.41</v>
      </c>
      <c r="D11" s="45">
        <v>1100555.6200000001</v>
      </c>
      <c r="E11" s="45">
        <v>1150000</v>
      </c>
      <c r="F11" s="45">
        <v>1150000</v>
      </c>
      <c r="G11" s="45">
        <v>1150000</v>
      </c>
    </row>
    <row r="12" spans="1:9" ht="32.25" customHeight="1" x14ac:dyDescent="0.25">
      <c r="A12" s="13">
        <v>66</v>
      </c>
      <c r="B12" s="13" t="s">
        <v>144</v>
      </c>
      <c r="C12" s="45">
        <v>18740.73</v>
      </c>
      <c r="D12" s="45">
        <v>1000</v>
      </c>
      <c r="E12" s="45">
        <v>1000</v>
      </c>
      <c r="F12" s="45">
        <v>1000</v>
      </c>
      <c r="G12" s="45">
        <v>1000</v>
      </c>
    </row>
    <row r="13" spans="1:9" ht="25.5" x14ac:dyDescent="0.25">
      <c r="A13" s="11">
        <v>67</v>
      </c>
      <c r="B13" s="13" t="s">
        <v>29</v>
      </c>
      <c r="C13" s="45">
        <v>1449120.85</v>
      </c>
      <c r="D13" s="45">
        <f>565680+607952+41945+19908+6269.17</f>
        <v>1241754.17</v>
      </c>
      <c r="E13" s="45">
        <v>1361754</v>
      </c>
      <c r="F13" s="45">
        <v>1311755</v>
      </c>
      <c r="G13" s="45">
        <v>1311755</v>
      </c>
    </row>
    <row r="14" spans="1:9" ht="45" customHeight="1" x14ac:dyDescent="0.25"/>
    <row r="15" spans="1:9" ht="28.5" customHeight="1" x14ac:dyDescent="0.25">
      <c r="A15" s="56" t="s">
        <v>5</v>
      </c>
      <c r="B15" s="59" t="s">
        <v>8</v>
      </c>
      <c r="C15" s="59" t="s">
        <v>118</v>
      </c>
      <c r="D15" s="56" t="s">
        <v>119</v>
      </c>
      <c r="E15" s="56" t="s">
        <v>127</v>
      </c>
      <c r="F15" s="56" t="s">
        <v>128</v>
      </c>
      <c r="G15" s="56" t="s">
        <v>129</v>
      </c>
    </row>
    <row r="16" spans="1:9" s="64" customFormat="1" ht="12.75" customHeight="1" x14ac:dyDescent="0.2">
      <c r="A16" s="63">
        <v>1</v>
      </c>
      <c r="B16" s="63">
        <v>2</v>
      </c>
      <c r="C16" s="63">
        <v>3</v>
      </c>
      <c r="D16" s="63">
        <v>4</v>
      </c>
      <c r="E16" s="63">
        <v>5</v>
      </c>
      <c r="F16" s="63">
        <v>6</v>
      </c>
      <c r="G16" s="63">
        <v>7</v>
      </c>
    </row>
    <row r="17" spans="1:7" ht="14.25" customHeight="1" x14ac:dyDescent="0.25">
      <c r="A17" s="59"/>
      <c r="B17" s="59" t="s">
        <v>120</v>
      </c>
      <c r="C17" s="60">
        <f>+C18+C23</f>
        <v>2460791.4400000004</v>
      </c>
      <c r="D17" s="60">
        <f t="shared" ref="D17:G17" si="1">+D18+D23</f>
        <v>2344359.79</v>
      </c>
      <c r="E17" s="60">
        <f t="shared" si="1"/>
        <v>2514304</v>
      </c>
      <c r="F17" s="60">
        <f t="shared" si="1"/>
        <v>2464305</v>
      </c>
      <c r="G17" s="60">
        <f t="shared" si="1"/>
        <v>2464305</v>
      </c>
    </row>
    <row r="18" spans="1:7" ht="15.75" customHeight="1" x14ac:dyDescent="0.25">
      <c r="A18" s="10">
        <v>3</v>
      </c>
      <c r="B18" s="10" t="s">
        <v>9</v>
      </c>
      <c r="C18" s="44">
        <f>+C19+C20+C21+C22</f>
        <v>2281165.1700000004</v>
      </c>
      <c r="D18" s="44">
        <f>+D19+D20+D21+D22</f>
        <v>2282506.79</v>
      </c>
      <c r="E18" s="44">
        <f>+E19+E20+E21+E22</f>
        <v>2400951</v>
      </c>
      <c r="F18" s="44">
        <f>+F19+F20+F21+F22</f>
        <v>2400952</v>
      </c>
      <c r="G18" s="44">
        <f>+G19+G20+G21+G22</f>
        <v>2400952</v>
      </c>
    </row>
    <row r="19" spans="1:7" ht="15.75" customHeight="1" x14ac:dyDescent="0.25">
      <c r="A19" s="13">
        <v>31</v>
      </c>
      <c r="B19" s="13" t="s">
        <v>10</v>
      </c>
      <c r="C19" s="45">
        <v>1828052.07</v>
      </c>
      <c r="D19" s="45">
        <f>515000+500000+835000</f>
        <v>1850000</v>
      </c>
      <c r="E19" s="45">
        <v>1970000</v>
      </c>
      <c r="F19" s="45">
        <v>1970000</v>
      </c>
      <c r="G19" s="45">
        <v>1970000</v>
      </c>
    </row>
    <row r="20" spans="1:7" x14ac:dyDescent="0.25">
      <c r="A20" s="11">
        <v>32</v>
      </c>
      <c r="B20" s="11" t="s">
        <v>22</v>
      </c>
      <c r="C20" s="46">
        <f>6834.37+435046.16</f>
        <v>441880.52999999997</v>
      </c>
      <c r="D20" s="46">
        <f>50680+107452+257000+2000+6269.17+555.62</f>
        <v>423956.79</v>
      </c>
      <c r="E20" s="46">
        <v>423001</v>
      </c>
      <c r="F20" s="46">
        <v>423002</v>
      </c>
      <c r="G20" s="46">
        <v>423002</v>
      </c>
    </row>
    <row r="21" spans="1:7" x14ac:dyDescent="0.25">
      <c r="A21" s="11">
        <v>34</v>
      </c>
      <c r="B21" s="11" t="s">
        <v>39</v>
      </c>
      <c r="C21" s="46">
        <v>4538.1000000000004</v>
      </c>
      <c r="D21" s="46">
        <f>50+500+2000</f>
        <v>2550</v>
      </c>
      <c r="E21" s="46">
        <v>2550</v>
      </c>
      <c r="F21" s="46">
        <v>2550</v>
      </c>
      <c r="G21" s="46">
        <v>2550</v>
      </c>
    </row>
    <row r="22" spans="1:7" x14ac:dyDescent="0.25">
      <c r="A22" s="11">
        <v>37</v>
      </c>
      <c r="B22" s="11" t="s">
        <v>93</v>
      </c>
      <c r="C22" s="46">
        <v>6694.47</v>
      </c>
      <c r="D22" s="46">
        <v>6000</v>
      </c>
      <c r="E22" s="46">
        <v>5400</v>
      </c>
      <c r="F22" s="46">
        <v>5400</v>
      </c>
      <c r="G22" s="46">
        <v>5400</v>
      </c>
    </row>
    <row r="23" spans="1:7" x14ac:dyDescent="0.25">
      <c r="A23" s="12">
        <v>4</v>
      </c>
      <c r="B23" s="18" t="s">
        <v>11</v>
      </c>
      <c r="C23" s="44">
        <f>+C24+C25</f>
        <v>179626.27000000002</v>
      </c>
      <c r="D23" s="44">
        <f>+D24+D25</f>
        <v>61853</v>
      </c>
      <c r="E23" s="44">
        <f>+E24+E25</f>
        <v>113353</v>
      </c>
      <c r="F23" s="44">
        <f>+F24+F25</f>
        <v>63353</v>
      </c>
      <c r="G23" s="44">
        <f>+G24+G25</f>
        <v>63353</v>
      </c>
    </row>
    <row r="24" spans="1:7" ht="15" customHeight="1" x14ac:dyDescent="0.25">
      <c r="A24" s="13">
        <v>41</v>
      </c>
      <c r="B24" s="19" t="s">
        <v>12</v>
      </c>
      <c r="C24" s="46">
        <v>122712.8</v>
      </c>
      <c r="D24" s="46">
        <f>30000+6545</f>
        <v>36545</v>
      </c>
      <c r="E24" s="46">
        <v>50000</v>
      </c>
      <c r="F24" s="46">
        <v>30000</v>
      </c>
      <c r="G24" s="46">
        <v>30000</v>
      </c>
    </row>
    <row r="25" spans="1:7" ht="15" customHeight="1" x14ac:dyDescent="0.25">
      <c r="A25" s="13">
        <v>42</v>
      </c>
      <c r="B25" s="19" t="s">
        <v>30</v>
      </c>
      <c r="C25" s="46">
        <v>56913.47</v>
      </c>
      <c r="D25" s="46">
        <f>5400+19908</f>
        <v>25308</v>
      </c>
      <c r="E25" s="46">
        <v>63353</v>
      </c>
      <c r="F25" s="46">
        <v>33353</v>
      </c>
      <c r="G25" s="46">
        <v>33353</v>
      </c>
    </row>
    <row r="26" spans="1:7" x14ac:dyDescent="0.25">
      <c r="C26" s="43"/>
      <c r="D26" s="43"/>
      <c r="E26" s="43"/>
      <c r="F26" s="43"/>
      <c r="G26" s="43"/>
    </row>
    <row r="28" spans="1:7" x14ac:dyDescent="0.25">
      <c r="C28" s="43"/>
      <c r="E28" s="43"/>
      <c r="F28" s="43"/>
      <c r="G28" s="43"/>
    </row>
    <row r="29" spans="1:7" x14ac:dyDescent="0.25">
      <c r="C29" s="43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6B72B-8F28-479F-9F23-BF030BE7EA18}">
  <dimension ref="A1:H37"/>
  <sheetViews>
    <sheetView zoomScaleNormal="100" workbookViewId="0">
      <selection activeCell="E19" sqref="E19"/>
    </sheetView>
  </sheetViews>
  <sheetFormatPr defaultRowHeight="15" x14ac:dyDescent="0.25"/>
  <cols>
    <col min="1" max="1" width="8.5703125" customWidth="1"/>
    <col min="2" max="2" width="44.7109375" customWidth="1"/>
    <col min="3" max="3" width="15.5703125" customWidth="1"/>
    <col min="4" max="4" width="16.5703125" customWidth="1"/>
    <col min="5" max="7" width="15.5703125" customWidth="1"/>
  </cols>
  <sheetData>
    <row r="1" spans="1:7" ht="21.75" customHeight="1" x14ac:dyDescent="0.25">
      <c r="A1" s="116" t="s">
        <v>141</v>
      </c>
      <c r="B1" s="116"/>
      <c r="C1" s="116"/>
      <c r="D1" s="116"/>
      <c r="E1" s="116"/>
      <c r="F1" s="116"/>
      <c r="G1" s="116"/>
    </row>
    <row r="2" spans="1:7" ht="18" x14ac:dyDescent="0.25">
      <c r="A2" s="4"/>
      <c r="B2" s="4"/>
      <c r="C2" s="4"/>
      <c r="D2" s="4"/>
      <c r="E2" s="4"/>
      <c r="F2" s="5"/>
      <c r="G2" s="84" t="s">
        <v>31</v>
      </c>
    </row>
    <row r="3" spans="1:7" ht="25.5" x14ac:dyDescent="0.25">
      <c r="A3" s="56" t="s">
        <v>142</v>
      </c>
      <c r="B3" s="59" t="s">
        <v>3</v>
      </c>
      <c r="C3" s="59" t="s">
        <v>118</v>
      </c>
      <c r="D3" s="56" t="s">
        <v>119</v>
      </c>
      <c r="E3" s="56" t="s">
        <v>127</v>
      </c>
      <c r="F3" s="56" t="s">
        <v>128</v>
      </c>
      <c r="G3" s="56" t="s">
        <v>143</v>
      </c>
    </row>
    <row r="4" spans="1:7" ht="13.5" customHeight="1" x14ac:dyDescent="0.25">
      <c r="A4" s="114">
        <v>1</v>
      </c>
      <c r="B4" s="115"/>
      <c r="C4" s="86">
        <v>2</v>
      </c>
      <c r="D4" s="86">
        <v>3</v>
      </c>
      <c r="E4" s="86">
        <v>4</v>
      </c>
      <c r="F4" s="86">
        <v>5</v>
      </c>
      <c r="G4" s="86">
        <v>5</v>
      </c>
    </row>
    <row r="5" spans="1:7" s="70" customFormat="1" x14ac:dyDescent="0.25">
      <c r="A5" s="71"/>
      <c r="B5" s="71" t="s">
        <v>121</v>
      </c>
      <c r="C5" s="72">
        <f>+C6+C9+C11+C14+C16</f>
        <v>2454512.69</v>
      </c>
      <c r="D5" s="72">
        <f>+D6+D9+D11+D14+D16</f>
        <v>2344359.79</v>
      </c>
      <c r="E5" s="72">
        <f>+E6+E9+E11+E14+E16</f>
        <v>2514304</v>
      </c>
      <c r="F5" s="72">
        <f>+F6+F9+F11+F14+F16</f>
        <v>2464305</v>
      </c>
      <c r="G5" s="72">
        <f>+G6+G9+G11+G14+G16</f>
        <v>2464305</v>
      </c>
    </row>
    <row r="6" spans="1:7" x14ac:dyDescent="0.25">
      <c r="A6" s="73"/>
      <c r="B6" s="74" t="s">
        <v>132</v>
      </c>
      <c r="C6" s="57">
        <f>SUM(C7:C8)</f>
        <v>1449120.85</v>
      </c>
      <c r="D6" s="57">
        <f t="shared" ref="D6:F6" si="0">SUM(D7:D8)</f>
        <v>1241754.17</v>
      </c>
      <c r="E6" s="57">
        <f t="shared" si="0"/>
        <v>1361754</v>
      </c>
      <c r="F6" s="57">
        <f t="shared" si="0"/>
        <v>1311755</v>
      </c>
      <c r="G6" s="57">
        <f t="shared" ref="G6" si="1">SUM(G7:G8)</f>
        <v>1311755</v>
      </c>
    </row>
    <row r="7" spans="1:7" s="31" customFormat="1" x14ac:dyDescent="0.25">
      <c r="A7" s="75">
        <v>11</v>
      </c>
      <c r="B7" s="76" t="s">
        <v>38</v>
      </c>
      <c r="C7" s="58">
        <v>639805</v>
      </c>
      <c r="D7" s="58">
        <v>639805</v>
      </c>
      <c r="E7" s="58">
        <f>607952+11945+19908</f>
        <v>639805</v>
      </c>
      <c r="F7" s="58">
        <f>607952+11945+19908</f>
        <v>639805</v>
      </c>
      <c r="G7" s="58">
        <f>607952+11945+19908</f>
        <v>639805</v>
      </c>
    </row>
    <row r="8" spans="1:7" s="31" customFormat="1" x14ac:dyDescent="0.25">
      <c r="A8" s="75" t="s">
        <v>133</v>
      </c>
      <c r="B8" s="76" t="s">
        <v>7</v>
      </c>
      <c r="C8" s="58">
        <v>809315.85</v>
      </c>
      <c r="D8" s="58">
        <f>565680+30000+6269.17</f>
        <v>601949.17000000004</v>
      </c>
      <c r="E8" s="58">
        <f>636274+80000+5675</f>
        <v>721949</v>
      </c>
      <c r="F8" s="58">
        <f>635680+30000+6270</f>
        <v>671950</v>
      </c>
      <c r="G8" s="58">
        <f>635680+30000+6270</f>
        <v>671950</v>
      </c>
    </row>
    <row r="9" spans="1:7" x14ac:dyDescent="0.25">
      <c r="A9" s="73"/>
      <c r="B9" s="74" t="s">
        <v>134</v>
      </c>
      <c r="C9" s="57">
        <f>SUM(C10)</f>
        <v>1095.55</v>
      </c>
      <c r="D9" s="57">
        <f t="shared" ref="D9:G9" si="2">SUM(D10)</f>
        <v>50</v>
      </c>
      <c r="E9" s="57">
        <f t="shared" si="2"/>
        <v>50</v>
      </c>
      <c r="F9" s="57">
        <f t="shared" si="2"/>
        <v>50</v>
      </c>
      <c r="G9" s="57">
        <f t="shared" si="2"/>
        <v>50</v>
      </c>
    </row>
    <row r="10" spans="1:7" s="31" customFormat="1" x14ac:dyDescent="0.25">
      <c r="A10" s="75">
        <v>32</v>
      </c>
      <c r="B10" s="76" t="s">
        <v>35</v>
      </c>
      <c r="C10" s="58">
        <v>1095.55</v>
      </c>
      <c r="D10" s="58">
        <v>50</v>
      </c>
      <c r="E10" s="58">
        <v>50</v>
      </c>
      <c r="F10" s="58">
        <v>50</v>
      </c>
      <c r="G10" s="58">
        <v>50</v>
      </c>
    </row>
    <row r="11" spans="1:7" x14ac:dyDescent="0.25">
      <c r="A11" s="73"/>
      <c r="B11" s="74" t="s">
        <v>135</v>
      </c>
      <c r="C11" s="57">
        <f>SUM(C12)</f>
        <v>970063.23</v>
      </c>
      <c r="D11" s="57">
        <f>SUM(D12:D13)</f>
        <v>1100555.6200000001</v>
      </c>
      <c r="E11" s="57">
        <f t="shared" ref="E11:G11" si="3">SUM(E12)</f>
        <v>1150000</v>
      </c>
      <c r="F11" s="57">
        <f t="shared" si="3"/>
        <v>1150000</v>
      </c>
      <c r="G11" s="57">
        <f t="shared" si="3"/>
        <v>1150000</v>
      </c>
    </row>
    <row r="12" spans="1:7" s="31" customFormat="1" x14ac:dyDescent="0.25">
      <c r="A12" s="75">
        <v>43</v>
      </c>
      <c r="B12" s="76" t="s">
        <v>33</v>
      </c>
      <c r="C12" s="58">
        <v>970063.23</v>
      </c>
      <c r="D12" s="58">
        <v>1100000</v>
      </c>
      <c r="E12" s="58">
        <v>1150000</v>
      </c>
      <c r="F12" s="58">
        <v>1150000</v>
      </c>
      <c r="G12" s="58">
        <v>1150000</v>
      </c>
    </row>
    <row r="13" spans="1:7" s="31" customFormat="1" x14ac:dyDescent="0.25">
      <c r="A13" s="75" t="s">
        <v>138</v>
      </c>
      <c r="B13" s="76" t="s">
        <v>139</v>
      </c>
      <c r="C13" s="58">
        <v>6834.3699999998789</v>
      </c>
      <c r="D13" s="58">
        <v>555.62</v>
      </c>
      <c r="E13" s="58"/>
      <c r="F13" s="58"/>
      <c r="G13" s="58"/>
    </row>
    <row r="14" spans="1:7" x14ac:dyDescent="0.25">
      <c r="A14" s="73"/>
      <c r="B14" s="74" t="s">
        <v>136</v>
      </c>
      <c r="C14" s="57">
        <f>SUM(C15)</f>
        <v>15492.33</v>
      </c>
      <c r="D14" s="57">
        <f t="shared" ref="D14:G14" si="4">SUM(D15)</f>
        <v>1000</v>
      </c>
      <c r="E14" s="57">
        <f t="shared" si="4"/>
        <v>1500</v>
      </c>
      <c r="F14" s="57">
        <f t="shared" si="4"/>
        <v>1500</v>
      </c>
      <c r="G14" s="57">
        <f t="shared" si="4"/>
        <v>1500</v>
      </c>
    </row>
    <row r="15" spans="1:7" s="31" customFormat="1" x14ac:dyDescent="0.25">
      <c r="A15" s="75">
        <v>52</v>
      </c>
      <c r="B15" s="76" t="s">
        <v>32</v>
      </c>
      <c r="C15" s="58">
        <v>15492.33</v>
      </c>
      <c r="D15" s="58">
        <v>1000</v>
      </c>
      <c r="E15" s="58">
        <v>1500</v>
      </c>
      <c r="F15" s="58">
        <v>1500</v>
      </c>
      <c r="G15" s="58">
        <v>1500</v>
      </c>
    </row>
    <row r="16" spans="1:7" x14ac:dyDescent="0.25">
      <c r="A16" s="77"/>
      <c r="B16" s="74" t="s">
        <v>137</v>
      </c>
      <c r="C16" s="57">
        <f>SUM(C17)</f>
        <v>18740.73</v>
      </c>
      <c r="D16" s="57">
        <f t="shared" ref="D16:G16" si="5">SUM(D17)</f>
        <v>1000</v>
      </c>
      <c r="E16" s="57">
        <f t="shared" si="5"/>
        <v>1000</v>
      </c>
      <c r="F16" s="57">
        <f t="shared" si="5"/>
        <v>1000</v>
      </c>
      <c r="G16" s="57">
        <f t="shared" si="5"/>
        <v>1000</v>
      </c>
    </row>
    <row r="17" spans="1:8" s="31" customFormat="1" x14ac:dyDescent="0.25">
      <c r="A17" s="75">
        <v>61</v>
      </c>
      <c r="B17" s="76" t="s">
        <v>37</v>
      </c>
      <c r="C17" s="58">
        <v>18740.73</v>
      </c>
      <c r="D17" s="58">
        <v>1000</v>
      </c>
      <c r="E17" s="58">
        <v>1000</v>
      </c>
      <c r="F17" s="58">
        <v>1000</v>
      </c>
      <c r="G17" s="58">
        <v>1000</v>
      </c>
    </row>
    <row r="18" spans="1:8" s="31" customFormat="1" x14ac:dyDescent="0.25">
      <c r="A18" s="78"/>
      <c r="B18" s="79"/>
      <c r="C18" s="58"/>
      <c r="D18" s="58"/>
      <c r="E18" s="58"/>
      <c r="F18" s="58"/>
      <c r="G18" s="58"/>
    </row>
    <row r="19" spans="1:8" ht="25.5" x14ac:dyDescent="0.25">
      <c r="A19" s="56" t="s">
        <v>142</v>
      </c>
      <c r="B19" s="59" t="s">
        <v>3</v>
      </c>
      <c r="C19" s="59" t="s">
        <v>118</v>
      </c>
      <c r="D19" s="56" t="s">
        <v>119</v>
      </c>
      <c r="E19" s="56" t="s">
        <v>127</v>
      </c>
      <c r="F19" s="56" t="s">
        <v>128</v>
      </c>
      <c r="G19" s="56" t="s">
        <v>143</v>
      </c>
    </row>
    <row r="20" spans="1:8" x14ac:dyDescent="0.25">
      <c r="A20" s="114">
        <v>1</v>
      </c>
      <c r="B20" s="115"/>
      <c r="C20" s="86">
        <v>2</v>
      </c>
      <c r="D20" s="86">
        <v>3</v>
      </c>
      <c r="E20" s="86">
        <v>4</v>
      </c>
      <c r="F20" s="86">
        <v>5</v>
      </c>
      <c r="G20" s="86">
        <v>5</v>
      </c>
    </row>
    <row r="21" spans="1:8" x14ac:dyDescent="0.25">
      <c r="A21" s="80"/>
      <c r="B21" s="71" t="s">
        <v>14</v>
      </c>
      <c r="C21" s="72">
        <f>+C22+C25+C27+C30+C32</f>
        <v>2460791.44</v>
      </c>
      <c r="D21" s="72">
        <f t="shared" ref="D21:F21" si="6">+D22+D25+D27+D30+D32</f>
        <v>2344359.79</v>
      </c>
      <c r="E21" s="72">
        <f t="shared" si="6"/>
        <v>2514304</v>
      </c>
      <c r="F21" s="72">
        <f t="shared" si="6"/>
        <v>2464305</v>
      </c>
      <c r="G21" s="72">
        <f t="shared" ref="G21" si="7">+G22+G25+G27+G30+G32</f>
        <v>2464305</v>
      </c>
    </row>
    <row r="22" spans="1:8" s="70" customFormat="1" x14ac:dyDescent="0.25">
      <c r="A22" s="73"/>
      <c r="B22" s="74" t="s">
        <v>132</v>
      </c>
      <c r="C22" s="57">
        <f>SUM(C23:C24)</f>
        <v>1449120.85</v>
      </c>
      <c r="D22" s="57">
        <f t="shared" ref="D22:F22" si="8">SUM(D23:D24)</f>
        <v>1241754.17</v>
      </c>
      <c r="E22" s="57">
        <f t="shared" si="8"/>
        <v>1361754</v>
      </c>
      <c r="F22" s="57">
        <f t="shared" si="8"/>
        <v>1311755</v>
      </c>
      <c r="G22" s="57">
        <f t="shared" ref="G22" si="9">SUM(G23:G24)</f>
        <v>1311755</v>
      </c>
    </row>
    <row r="23" spans="1:8" s="31" customFormat="1" x14ac:dyDescent="0.25">
      <c r="A23" s="75">
        <v>11</v>
      </c>
      <c r="B23" s="76" t="s">
        <v>38</v>
      </c>
      <c r="C23" s="58">
        <v>639805</v>
      </c>
      <c r="D23" s="58">
        <v>639805</v>
      </c>
      <c r="E23" s="58">
        <v>639805</v>
      </c>
      <c r="F23" s="58">
        <v>639805</v>
      </c>
      <c r="G23" s="58">
        <v>639805</v>
      </c>
    </row>
    <row r="24" spans="1:8" s="31" customFormat="1" x14ac:dyDescent="0.25">
      <c r="A24" s="75" t="s">
        <v>133</v>
      </c>
      <c r="B24" s="76" t="s">
        <v>7</v>
      </c>
      <c r="C24" s="58">
        <v>809315.85</v>
      </c>
      <c r="D24" s="58">
        <f>565680+30000+6269.17</f>
        <v>601949.17000000004</v>
      </c>
      <c r="E24" s="58">
        <v>721949</v>
      </c>
      <c r="F24" s="58">
        <v>671950</v>
      </c>
      <c r="G24" s="58">
        <v>671950</v>
      </c>
    </row>
    <row r="25" spans="1:8" s="70" customFormat="1" x14ac:dyDescent="0.25">
      <c r="A25" s="73"/>
      <c r="B25" s="74" t="s">
        <v>134</v>
      </c>
      <c r="C25" s="57">
        <f>SUM(C26)</f>
        <v>1095.55</v>
      </c>
      <c r="D25" s="57">
        <f t="shared" ref="D25:G25" si="10">SUM(D26)</f>
        <v>50</v>
      </c>
      <c r="E25" s="57">
        <f t="shared" si="10"/>
        <v>50</v>
      </c>
      <c r="F25" s="57">
        <f t="shared" si="10"/>
        <v>50</v>
      </c>
      <c r="G25" s="57">
        <f t="shared" si="10"/>
        <v>50</v>
      </c>
    </row>
    <row r="26" spans="1:8" s="31" customFormat="1" x14ac:dyDescent="0.25">
      <c r="A26" s="75">
        <v>32</v>
      </c>
      <c r="B26" s="76" t="s">
        <v>35</v>
      </c>
      <c r="C26" s="58">
        <v>1095.55</v>
      </c>
      <c r="D26" s="58">
        <v>50</v>
      </c>
      <c r="E26" s="58">
        <v>50</v>
      </c>
      <c r="F26" s="58">
        <v>50</v>
      </c>
      <c r="G26" s="58">
        <v>50</v>
      </c>
    </row>
    <row r="27" spans="1:8" s="70" customFormat="1" x14ac:dyDescent="0.25">
      <c r="A27" s="73"/>
      <c r="B27" s="74" t="s">
        <v>135</v>
      </c>
      <c r="C27" s="57">
        <f>SUM(C28:C29)</f>
        <v>976341.98</v>
      </c>
      <c r="D27" s="57">
        <f t="shared" ref="D27:E27" si="11">SUM(D28:D29)</f>
        <v>1100555.6200000001</v>
      </c>
      <c r="E27" s="57">
        <f t="shared" si="11"/>
        <v>1150000</v>
      </c>
      <c r="F27" s="57">
        <f>SUM(F28:F29)</f>
        <v>1150000</v>
      </c>
      <c r="G27" s="57">
        <f>SUM(G28:G29)</f>
        <v>1150000</v>
      </c>
    </row>
    <row r="28" spans="1:8" s="31" customFormat="1" x14ac:dyDescent="0.25">
      <c r="A28" s="75" t="s">
        <v>140</v>
      </c>
      <c r="B28" s="76" t="s">
        <v>33</v>
      </c>
      <c r="C28" s="58">
        <v>969507.61</v>
      </c>
      <c r="D28" s="58">
        <v>1100000</v>
      </c>
      <c r="E28" s="58">
        <v>1150000</v>
      </c>
      <c r="F28" s="58">
        <v>1150000</v>
      </c>
      <c r="G28" s="58">
        <v>1150000</v>
      </c>
    </row>
    <row r="29" spans="1:8" s="83" customFormat="1" ht="12.75" x14ac:dyDescent="0.2">
      <c r="A29" s="15" t="s">
        <v>138</v>
      </c>
      <c r="B29" s="15" t="s">
        <v>139</v>
      </c>
      <c r="C29" s="81">
        <v>6834.37</v>
      </c>
      <c r="D29" s="81">
        <v>555.62</v>
      </c>
      <c r="E29" s="81">
        <v>0</v>
      </c>
      <c r="F29" s="81">
        <v>0</v>
      </c>
      <c r="G29" s="81">
        <v>0</v>
      </c>
      <c r="H29" s="82"/>
    </row>
    <row r="30" spans="1:8" s="70" customFormat="1" x14ac:dyDescent="0.25">
      <c r="A30" s="73"/>
      <c r="B30" s="74" t="s">
        <v>136</v>
      </c>
      <c r="C30" s="57">
        <f>SUM(C31)</f>
        <v>15492.33</v>
      </c>
      <c r="D30" s="57">
        <f t="shared" ref="D30:G30" si="12">SUM(D31)</f>
        <v>1000</v>
      </c>
      <c r="E30" s="57">
        <f t="shared" si="12"/>
        <v>1500</v>
      </c>
      <c r="F30" s="57">
        <f t="shared" si="12"/>
        <v>1500</v>
      </c>
      <c r="G30" s="57">
        <f t="shared" si="12"/>
        <v>1500</v>
      </c>
    </row>
    <row r="31" spans="1:8" s="31" customFormat="1" x14ac:dyDescent="0.25">
      <c r="A31" s="75">
        <v>52</v>
      </c>
      <c r="B31" s="76" t="s">
        <v>32</v>
      </c>
      <c r="C31" s="58">
        <v>15492.33</v>
      </c>
      <c r="D31" s="58">
        <v>1000</v>
      </c>
      <c r="E31" s="58">
        <v>1500</v>
      </c>
      <c r="F31" s="58">
        <v>1500</v>
      </c>
      <c r="G31" s="58">
        <v>1500</v>
      </c>
    </row>
    <row r="32" spans="1:8" s="70" customFormat="1" x14ac:dyDescent="0.25">
      <c r="A32" s="73"/>
      <c r="B32" s="74" t="s">
        <v>137</v>
      </c>
      <c r="C32" s="57">
        <f>SUM(C33)</f>
        <v>18740.73</v>
      </c>
      <c r="D32" s="57">
        <f t="shared" ref="D32:G32" si="13">SUM(D33)</f>
        <v>1000</v>
      </c>
      <c r="E32" s="57">
        <f t="shared" si="13"/>
        <v>1000</v>
      </c>
      <c r="F32" s="57">
        <f t="shared" si="13"/>
        <v>1000</v>
      </c>
      <c r="G32" s="57">
        <f t="shared" si="13"/>
        <v>1000</v>
      </c>
    </row>
    <row r="33" spans="1:7" s="31" customFormat="1" x14ac:dyDescent="0.25">
      <c r="A33" s="75">
        <v>61</v>
      </c>
      <c r="B33" s="76" t="s">
        <v>37</v>
      </c>
      <c r="C33" s="58">
        <v>18740.73</v>
      </c>
      <c r="D33" s="58">
        <v>1000</v>
      </c>
      <c r="E33" s="58">
        <v>1000</v>
      </c>
      <c r="F33" s="58">
        <v>1000</v>
      </c>
      <c r="G33" s="58">
        <v>1000</v>
      </c>
    </row>
    <row r="35" spans="1:7" x14ac:dyDescent="0.25">
      <c r="C35" s="43"/>
      <c r="D35" s="43"/>
      <c r="E35" s="43"/>
      <c r="F35" s="43"/>
      <c r="G35" s="43"/>
    </row>
    <row r="36" spans="1:7" x14ac:dyDescent="0.25">
      <c r="F36" s="43"/>
      <c r="G36" s="43"/>
    </row>
    <row r="37" spans="1:7" x14ac:dyDescent="0.25">
      <c r="F37" s="43"/>
      <c r="G37" s="43"/>
    </row>
  </sheetData>
  <mergeCells count="3">
    <mergeCell ref="A4:B4"/>
    <mergeCell ref="A20:B20"/>
    <mergeCell ref="A1:G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workbookViewId="0">
      <selection sqref="A1:F1"/>
    </sheetView>
  </sheetViews>
  <sheetFormatPr defaultRowHeight="15" x14ac:dyDescent="0.25"/>
  <cols>
    <col min="1" max="1" width="37.7109375" style="33" customWidth="1"/>
    <col min="2" max="2" width="21.7109375" style="33" customWidth="1"/>
    <col min="3" max="3" width="21.140625" customWidth="1"/>
    <col min="4" max="4" width="20.7109375" customWidth="1"/>
    <col min="5" max="5" width="21" customWidth="1"/>
    <col min="6" max="6" width="18.85546875" customWidth="1"/>
  </cols>
  <sheetData>
    <row r="1" spans="1:8" ht="21.75" customHeight="1" x14ac:dyDescent="0.25">
      <c r="A1" s="112" t="s">
        <v>145</v>
      </c>
      <c r="B1" s="112"/>
      <c r="C1" s="112"/>
      <c r="D1" s="112"/>
      <c r="E1" s="112"/>
      <c r="F1" s="112"/>
      <c r="G1" s="68"/>
      <c r="H1" s="68"/>
    </row>
    <row r="2" spans="1:8" ht="18" x14ac:dyDescent="0.25">
      <c r="A2" s="32"/>
      <c r="B2" s="32"/>
      <c r="C2" s="4"/>
      <c r="D2" s="5"/>
      <c r="E2" s="5"/>
      <c r="F2" s="69" t="s">
        <v>31</v>
      </c>
    </row>
    <row r="3" spans="1:8" ht="22.5" customHeight="1" x14ac:dyDescent="0.25">
      <c r="A3" s="56" t="s">
        <v>13</v>
      </c>
      <c r="B3" s="56" t="s">
        <v>118</v>
      </c>
      <c r="C3" s="56" t="s">
        <v>119</v>
      </c>
      <c r="D3" s="56" t="s">
        <v>127</v>
      </c>
      <c r="E3" s="56" t="s">
        <v>128</v>
      </c>
      <c r="F3" s="56" t="s">
        <v>129</v>
      </c>
    </row>
    <row r="4" spans="1:8" ht="11.25" customHeight="1" x14ac:dyDescent="0.25">
      <c r="A4" s="86">
        <v>1</v>
      </c>
      <c r="B4" s="61">
        <v>2</v>
      </c>
      <c r="C4" s="86">
        <v>3</v>
      </c>
      <c r="D4" s="86">
        <v>4</v>
      </c>
      <c r="E4" s="86">
        <v>5</v>
      </c>
      <c r="F4" s="86">
        <v>6</v>
      </c>
    </row>
    <row r="5" spans="1:8" ht="15.75" customHeight="1" x14ac:dyDescent="0.25">
      <c r="A5" s="10" t="s">
        <v>14</v>
      </c>
      <c r="B5" s="85">
        <f>B43</f>
        <v>2460791.4400000004</v>
      </c>
      <c r="C5" s="85">
        <f t="shared" ref="C5:F5" si="0">C43</f>
        <v>2344359.79</v>
      </c>
      <c r="D5" s="85">
        <f t="shared" si="0"/>
        <v>2514304</v>
      </c>
      <c r="E5" s="85">
        <f t="shared" si="0"/>
        <v>2464305</v>
      </c>
      <c r="F5" s="85">
        <f t="shared" si="0"/>
        <v>2464305</v>
      </c>
    </row>
    <row r="6" spans="1:8" ht="15.75" customHeight="1" x14ac:dyDescent="0.25">
      <c r="A6" s="35" t="s">
        <v>40</v>
      </c>
      <c r="B6" s="35"/>
      <c r="C6" s="8"/>
      <c r="D6" s="8"/>
      <c r="E6" s="8"/>
      <c r="F6" s="8"/>
    </row>
    <row r="7" spans="1:8" s="31" customFormat="1" x14ac:dyDescent="0.25">
      <c r="A7" s="36" t="s">
        <v>41</v>
      </c>
      <c r="B7" s="36"/>
      <c r="C7" s="30"/>
      <c r="D7" s="30"/>
      <c r="E7" s="30"/>
      <c r="F7" s="30"/>
    </row>
    <row r="8" spans="1:8" s="31" customFormat="1" x14ac:dyDescent="0.25">
      <c r="A8" s="36" t="s">
        <v>42</v>
      </c>
      <c r="B8" s="36"/>
      <c r="C8" s="30"/>
      <c r="D8" s="30"/>
      <c r="E8" s="30"/>
      <c r="F8" s="30"/>
    </row>
    <row r="9" spans="1:8" s="31" customFormat="1" x14ac:dyDescent="0.25">
      <c r="A9" s="36" t="s">
        <v>43</v>
      </c>
      <c r="B9" s="36"/>
      <c r="C9" s="30"/>
      <c r="D9" s="30"/>
      <c r="E9" s="30"/>
      <c r="F9" s="34"/>
    </row>
    <row r="10" spans="1:8" s="31" customFormat="1" x14ac:dyDescent="0.25">
      <c r="A10" s="36" t="s">
        <v>44</v>
      </c>
      <c r="B10" s="36"/>
      <c r="C10" s="30"/>
      <c r="D10" s="30"/>
      <c r="E10" s="30"/>
      <c r="F10" s="34"/>
    </row>
    <row r="11" spans="1:8" s="31" customFormat="1" x14ac:dyDescent="0.25">
      <c r="A11" s="36" t="s">
        <v>45</v>
      </c>
      <c r="B11" s="36"/>
      <c r="C11" s="37"/>
      <c r="D11" s="37"/>
      <c r="E11" s="37"/>
      <c r="F11" s="37"/>
    </row>
    <row r="12" spans="1:8" s="31" customFormat="1" ht="25.5" x14ac:dyDescent="0.25">
      <c r="A12" s="36" t="s">
        <v>46</v>
      </c>
      <c r="B12" s="36"/>
      <c r="C12" s="37"/>
      <c r="D12" s="37"/>
      <c r="E12" s="37"/>
      <c r="F12" s="37"/>
    </row>
    <row r="13" spans="1:8" ht="25.5" x14ac:dyDescent="0.25">
      <c r="A13" s="35" t="s">
        <v>47</v>
      </c>
      <c r="B13" s="35"/>
      <c r="C13" s="38"/>
      <c r="D13" s="38"/>
      <c r="E13" s="38"/>
      <c r="F13" s="38"/>
    </row>
    <row r="14" spans="1:8" s="31" customFormat="1" x14ac:dyDescent="0.25">
      <c r="A14" s="36" t="s">
        <v>48</v>
      </c>
      <c r="B14" s="36"/>
      <c r="C14" s="37"/>
      <c r="D14" s="37"/>
      <c r="E14" s="37"/>
      <c r="F14" s="37"/>
    </row>
    <row r="15" spans="1:8" s="31" customFormat="1" x14ac:dyDescent="0.25">
      <c r="A15" s="36" t="s">
        <v>49</v>
      </c>
      <c r="B15" s="36"/>
      <c r="C15" s="37"/>
      <c r="D15" s="37"/>
      <c r="E15" s="37"/>
      <c r="F15" s="37"/>
    </row>
    <row r="16" spans="1:8" s="31" customFormat="1" x14ac:dyDescent="0.25">
      <c r="A16" s="36" t="s">
        <v>50</v>
      </c>
      <c r="B16" s="36"/>
      <c r="C16" s="37"/>
      <c r="D16" s="37"/>
      <c r="E16" s="37"/>
      <c r="F16" s="37"/>
    </row>
    <row r="17" spans="1:6" s="31" customFormat="1" x14ac:dyDescent="0.25">
      <c r="A17" s="36" t="s">
        <v>51</v>
      </c>
      <c r="B17" s="36"/>
      <c r="C17" s="37"/>
      <c r="D17" s="37"/>
      <c r="E17" s="37"/>
      <c r="F17" s="37"/>
    </row>
    <row r="18" spans="1:6" s="31" customFormat="1" ht="25.5" x14ac:dyDescent="0.25">
      <c r="A18" s="36" t="s">
        <v>52</v>
      </c>
      <c r="B18" s="36"/>
      <c r="C18" s="37"/>
      <c r="D18" s="37"/>
      <c r="E18" s="37"/>
      <c r="F18" s="37"/>
    </row>
    <row r="19" spans="1:6" s="31" customFormat="1" ht="25.5" x14ac:dyDescent="0.25">
      <c r="A19" s="36" t="s">
        <v>53</v>
      </c>
      <c r="B19" s="36"/>
      <c r="C19" s="37"/>
      <c r="D19" s="37"/>
      <c r="E19" s="37"/>
      <c r="F19" s="37"/>
    </row>
    <row r="20" spans="1:6" x14ac:dyDescent="0.25">
      <c r="A20" s="35" t="s">
        <v>54</v>
      </c>
      <c r="B20" s="35"/>
      <c r="C20" s="38"/>
      <c r="D20" s="38"/>
      <c r="E20" s="38"/>
      <c r="F20" s="38"/>
    </row>
    <row r="21" spans="1:6" s="31" customFormat="1" x14ac:dyDescent="0.25">
      <c r="A21" s="36" t="s">
        <v>55</v>
      </c>
      <c r="B21" s="36"/>
      <c r="C21" s="37"/>
      <c r="D21" s="37"/>
      <c r="E21" s="37"/>
      <c r="F21" s="37"/>
    </row>
    <row r="22" spans="1:6" s="31" customFormat="1" x14ac:dyDescent="0.25">
      <c r="A22" s="36" t="s">
        <v>56</v>
      </c>
      <c r="B22" s="36"/>
      <c r="C22" s="37"/>
      <c r="D22" s="37"/>
      <c r="E22" s="37"/>
      <c r="F22" s="37"/>
    </row>
    <row r="23" spans="1:6" s="31" customFormat="1" x14ac:dyDescent="0.25">
      <c r="A23" s="36" t="s">
        <v>57</v>
      </c>
      <c r="B23" s="36"/>
      <c r="C23" s="37"/>
      <c r="D23" s="37"/>
      <c r="E23" s="37"/>
      <c r="F23" s="37"/>
    </row>
    <row r="24" spans="1:6" s="31" customFormat="1" x14ac:dyDescent="0.25">
      <c r="A24" s="36" t="s">
        <v>58</v>
      </c>
      <c r="B24" s="36"/>
      <c r="C24" s="37"/>
      <c r="D24" s="37"/>
      <c r="E24" s="37"/>
      <c r="F24" s="37"/>
    </row>
    <row r="25" spans="1:6" s="31" customFormat="1" x14ac:dyDescent="0.25">
      <c r="A25" s="36" t="s">
        <v>59</v>
      </c>
      <c r="B25" s="36"/>
      <c r="C25" s="37"/>
      <c r="D25" s="37"/>
      <c r="E25" s="37"/>
      <c r="F25" s="37"/>
    </row>
    <row r="26" spans="1:6" s="31" customFormat="1" ht="25.5" x14ac:dyDescent="0.25">
      <c r="A26" s="36" t="s">
        <v>60</v>
      </c>
      <c r="B26" s="36"/>
      <c r="C26" s="37"/>
      <c r="D26" s="37"/>
      <c r="E26" s="37"/>
      <c r="F26" s="37"/>
    </row>
    <row r="27" spans="1:6" x14ac:dyDescent="0.25">
      <c r="A27" s="35" t="s">
        <v>61</v>
      </c>
      <c r="B27" s="35"/>
      <c r="C27" s="38"/>
      <c r="D27" s="38"/>
      <c r="E27" s="38"/>
      <c r="F27" s="38"/>
    </row>
    <row r="28" spans="1:6" s="31" customFormat="1" x14ac:dyDescent="0.25">
      <c r="A28" s="36" t="s">
        <v>62</v>
      </c>
      <c r="B28" s="36"/>
      <c r="C28" s="37"/>
      <c r="D28" s="37"/>
      <c r="E28" s="37"/>
      <c r="F28" s="37"/>
    </row>
    <row r="29" spans="1:6" s="31" customFormat="1" x14ac:dyDescent="0.25">
      <c r="A29" s="36" t="s">
        <v>63</v>
      </c>
      <c r="B29" s="36"/>
      <c r="C29" s="37"/>
      <c r="D29" s="37"/>
      <c r="E29" s="37"/>
      <c r="F29" s="37"/>
    </row>
    <row r="30" spans="1:6" s="31" customFormat="1" x14ac:dyDescent="0.25">
      <c r="A30" s="36" t="s">
        <v>64</v>
      </c>
      <c r="B30" s="36"/>
      <c r="C30" s="37"/>
      <c r="D30" s="37"/>
      <c r="E30" s="37"/>
      <c r="F30" s="37"/>
    </row>
    <row r="31" spans="1:6" s="31" customFormat="1" x14ac:dyDescent="0.25">
      <c r="A31" s="36" t="s">
        <v>65</v>
      </c>
      <c r="B31" s="36"/>
      <c r="C31" s="37"/>
      <c r="D31" s="37"/>
      <c r="E31" s="37"/>
      <c r="F31" s="37"/>
    </row>
    <row r="32" spans="1:6" s="31" customFormat="1" ht="25.5" x14ac:dyDescent="0.25">
      <c r="A32" s="36" t="s">
        <v>66</v>
      </c>
      <c r="B32" s="36"/>
      <c r="C32" s="37"/>
      <c r="D32" s="37"/>
      <c r="E32" s="37"/>
      <c r="F32" s="37"/>
    </row>
    <row r="33" spans="1:6" s="31" customFormat="1" ht="25.5" x14ac:dyDescent="0.25">
      <c r="A33" s="36" t="s">
        <v>67</v>
      </c>
      <c r="B33" s="36"/>
      <c r="C33" s="37"/>
      <c r="D33" s="37"/>
      <c r="E33" s="37"/>
      <c r="F33" s="37"/>
    </row>
    <row r="34" spans="1:6" x14ac:dyDescent="0.25">
      <c r="A34" s="35" t="s">
        <v>68</v>
      </c>
      <c r="B34" s="35"/>
      <c r="C34" s="38"/>
      <c r="D34" s="38"/>
      <c r="E34" s="38"/>
      <c r="F34" s="38"/>
    </row>
    <row r="35" spans="1:6" s="31" customFormat="1" x14ac:dyDescent="0.25">
      <c r="A35" s="36" t="s">
        <v>69</v>
      </c>
      <c r="B35" s="36"/>
      <c r="C35" s="37"/>
      <c r="D35" s="37"/>
      <c r="E35" s="37"/>
      <c r="F35" s="37"/>
    </row>
    <row r="36" spans="1:6" s="31" customFormat="1" x14ac:dyDescent="0.25">
      <c r="A36" s="36" t="s">
        <v>70</v>
      </c>
      <c r="B36" s="36"/>
      <c r="C36" s="37"/>
      <c r="D36" s="37"/>
      <c r="E36" s="37"/>
      <c r="F36" s="37"/>
    </row>
    <row r="37" spans="1:6" s="31" customFormat="1" ht="25.5" x14ac:dyDescent="0.25">
      <c r="A37" s="36" t="s">
        <v>71</v>
      </c>
      <c r="B37" s="36"/>
      <c r="C37" s="37"/>
      <c r="D37" s="37"/>
      <c r="E37" s="37"/>
      <c r="F37" s="37"/>
    </row>
    <row r="38" spans="1:6" s="31" customFormat="1" x14ac:dyDescent="0.25">
      <c r="A38" s="36" t="s">
        <v>72</v>
      </c>
      <c r="B38" s="36"/>
      <c r="C38" s="37"/>
      <c r="D38" s="37"/>
      <c r="E38" s="37"/>
      <c r="F38" s="37"/>
    </row>
    <row r="39" spans="1:6" s="31" customFormat="1" ht="25.5" x14ac:dyDescent="0.25">
      <c r="A39" s="36" t="s">
        <v>73</v>
      </c>
      <c r="B39" s="36"/>
      <c r="C39" s="37"/>
      <c r="D39" s="37"/>
      <c r="E39" s="37"/>
      <c r="F39" s="37"/>
    </row>
    <row r="40" spans="1:6" s="31" customFormat="1" x14ac:dyDescent="0.25">
      <c r="A40" s="36" t="s">
        <v>74</v>
      </c>
      <c r="B40" s="36"/>
      <c r="C40" s="37"/>
      <c r="D40" s="37"/>
      <c r="E40" s="37"/>
      <c r="F40" s="37"/>
    </row>
    <row r="41" spans="1:6" s="31" customFormat="1" x14ac:dyDescent="0.25">
      <c r="A41" s="36" t="s">
        <v>75</v>
      </c>
      <c r="B41" s="36"/>
      <c r="C41" s="37"/>
      <c r="D41" s="37"/>
      <c r="E41" s="37"/>
      <c r="F41" s="37"/>
    </row>
    <row r="42" spans="1:6" s="31" customFormat="1" ht="25.5" x14ac:dyDescent="0.25">
      <c r="A42" s="36" t="s">
        <v>76</v>
      </c>
      <c r="B42" s="36"/>
      <c r="C42" s="37"/>
      <c r="D42" s="37"/>
      <c r="E42" s="37"/>
      <c r="F42" s="37"/>
    </row>
    <row r="43" spans="1:6" x14ac:dyDescent="0.25">
      <c r="A43" s="35" t="s">
        <v>77</v>
      </c>
      <c r="B43" s="47">
        <f>SUM(B44:B52)</f>
        <v>2460791.4400000004</v>
      </c>
      <c r="C43" s="47">
        <f t="shared" ref="C43:F43" si="1">SUM(C44:C52)</f>
        <v>2344359.79</v>
      </c>
      <c r="D43" s="47">
        <f t="shared" si="1"/>
        <v>2514304</v>
      </c>
      <c r="E43" s="47">
        <f t="shared" si="1"/>
        <v>2464305</v>
      </c>
      <c r="F43" s="47">
        <f t="shared" si="1"/>
        <v>2464305</v>
      </c>
    </row>
    <row r="44" spans="1:6" s="31" customFormat="1" x14ac:dyDescent="0.25">
      <c r="A44" s="36" t="s">
        <v>78</v>
      </c>
      <c r="B44" s="36"/>
      <c r="C44" s="37"/>
      <c r="D44" s="37"/>
      <c r="E44" s="37"/>
      <c r="F44" s="37"/>
    </row>
    <row r="45" spans="1:6" s="31" customFormat="1" x14ac:dyDescent="0.25">
      <c r="A45" s="36" t="s">
        <v>79</v>
      </c>
      <c r="B45" s="48">
        <f>' Račun prihoda i rashoda ekonom'!C17</f>
        <v>2460791.4400000004</v>
      </c>
      <c r="C45" s="48">
        <f>' Račun prihoda i rashoda ekonom'!D17</f>
        <v>2344359.79</v>
      </c>
      <c r="D45" s="48">
        <f>' Račun prihoda i rashoda ekonom'!E17</f>
        <v>2514304</v>
      </c>
      <c r="E45" s="48">
        <f>' Račun prihoda i rashoda ekonom'!F17</f>
        <v>2464305</v>
      </c>
      <c r="F45" s="48">
        <f>' Račun prihoda i rashoda ekonom'!G17</f>
        <v>2464305</v>
      </c>
    </row>
    <row r="46" spans="1:6" s="31" customFormat="1" x14ac:dyDescent="0.25">
      <c r="A46" s="36" t="s">
        <v>80</v>
      </c>
      <c r="B46" s="36"/>
      <c r="C46" s="37"/>
      <c r="D46" s="37"/>
      <c r="E46" s="37"/>
      <c r="F46" s="37"/>
    </row>
    <row r="47" spans="1:6" s="31" customFormat="1" x14ac:dyDescent="0.25">
      <c r="A47" s="36" t="s">
        <v>81</v>
      </c>
      <c r="B47" s="36"/>
      <c r="C47" s="37"/>
      <c r="D47" s="37"/>
      <c r="E47" s="37"/>
      <c r="F47" s="37"/>
    </row>
    <row r="48" spans="1:6" s="31" customFormat="1" x14ac:dyDescent="0.25">
      <c r="A48" s="36" t="s">
        <v>82</v>
      </c>
      <c r="B48" s="36"/>
      <c r="C48" s="37"/>
      <c r="D48" s="37"/>
      <c r="E48" s="37"/>
      <c r="F48" s="37"/>
    </row>
    <row r="49" spans="1:6" s="31" customFormat="1" x14ac:dyDescent="0.25">
      <c r="A49" s="36" t="s">
        <v>83</v>
      </c>
      <c r="B49" s="36"/>
      <c r="C49" s="37"/>
      <c r="D49" s="37"/>
      <c r="E49" s="37"/>
      <c r="F49" s="37"/>
    </row>
    <row r="50" spans="1:6" s="31" customFormat="1" ht="38.25" x14ac:dyDescent="0.25">
      <c r="A50" s="36" t="s">
        <v>84</v>
      </c>
      <c r="B50" s="36"/>
      <c r="C50" s="37"/>
      <c r="D50" s="37"/>
      <c r="E50" s="37"/>
      <c r="F50" s="37"/>
    </row>
    <row r="51" spans="1:6" s="31" customFormat="1" x14ac:dyDescent="0.25">
      <c r="A51" s="36" t="s">
        <v>85</v>
      </c>
      <c r="B51" s="36"/>
      <c r="C51" s="37"/>
      <c r="D51" s="37"/>
      <c r="E51" s="37"/>
      <c r="F51" s="37"/>
    </row>
    <row r="52" spans="1:6" s="31" customFormat="1" ht="25.5" x14ac:dyDescent="0.25">
      <c r="A52" s="36" t="s">
        <v>86</v>
      </c>
      <c r="B52" s="36"/>
      <c r="C52" s="37"/>
      <c r="D52" s="37"/>
      <c r="E52" s="37"/>
      <c r="F52" s="37"/>
    </row>
    <row r="53" spans="1:6" x14ac:dyDescent="0.25">
      <c r="A53" s="39" t="s">
        <v>28</v>
      </c>
      <c r="B53" s="39"/>
      <c r="C53" s="37"/>
      <c r="D53" s="37"/>
      <c r="E53" s="37"/>
      <c r="F53" s="37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BBBF-105B-468D-AE6F-C36960D0DFD3}">
  <sheetPr>
    <pageSetUpPr fitToPage="1"/>
  </sheetPr>
  <dimension ref="A1:I13"/>
  <sheetViews>
    <sheetView workbookViewId="0">
      <selection activeCell="G5" sqref="G5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5"/>
      <c r="I1" s="5"/>
    </row>
    <row r="2" spans="1:9" ht="15.75" x14ac:dyDescent="0.25">
      <c r="A2" s="102" t="s">
        <v>15</v>
      </c>
      <c r="B2" s="102"/>
      <c r="C2" s="102"/>
      <c r="D2" s="102"/>
      <c r="E2" s="102"/>
      <c r="F2" s="102"/>
      <c r="G2" s="102"/>
      <c r="H2" s="28"/>
      <c r="I2" s="28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9" ht="15.75" x14ac:dyDescent="0.25">
      <c r="A4" s="102" t="s">
        <v>146</v>
      </c>
      <c r="B4" s="102"/>
      <c r="C4" s="102"/>
      <c r="D4" s="102"/>
      <c r="E4" s="102"/>
      <c r="F4" s="102"/>
      <c r="G4" s="102"/>
      <c r="H4" s="68"/>
      <c r="I4" s="68"/>
    </row>
    <row r="5" spans="1:9" ht="18" x14ac:dyDescent="0.25">
      <c r="A5" s="4"/>
      <c r="B5" s="4"/>
      <c r="C5" s="4"/>
      <c r="D5" s="4"/>
      <c r="E5" s="4"/>
      <c r="F5" s="4"/>
      <c r="G5" s="69" t="s">
        <v>31</v>
      </c>
      <c r="H5" s="5"/>
      <c r="I5" s="5"/>
    </row>
    <row r="6" spans="1:9" ht="25.5" customHeight="1" x14ac:dyDescent="0.25">
      <c r="A6" s="87" t="s">
        <v>148</v>
      </c>
      <c r="B6" s="59" t="s">
        <v>149</v>
      </c>
      <c r="C6" s="88" t="s">
        <v>150</v>
      </c>
      <c r="D6" s="88" t="s">
        <v>151</v>
      </c>
      <c r="E6" s="56" t="s">
        <v>152</v>
      </c>
      <c r="F6" s="56" t="s">
        <v>153</v>
      </c>
      <c r="G6" s="56" t="s">
        <v>154</v>
      </c>
    </row>
    <row r="7" spans="1:9" s="62" customFormat="1" ht="11.25" x14ac:dyDescent="0.2">
      <c r="A7" s="89">
        <v>1</v>
      </c>
      <c r="B7" s="61">
        <v>2</v>
      </c>
      <c r="C7" s="90">
        <v>3</v>
      </c>
      <c r="D7" s="90">
        <v>4</v>
      </c>
      <c r="E7" s="86">
        <v>5</v>
      </c>
      <c r="F7" s="86">
        <v>6</v>
      </c>
      <c r="G7" s="86">
        <v>7</v>
      </c>
    </row>
    <row r="8" spans="1:9" x14ac:dyDescent="0.25">
      <c r="A8" s="10">
        <v>8</v>
      </c>
      <c r="B8" s="10" t="s">
        <v>16</v>
      </c>
      <c r="C8" s="10"/>
      <c r="D8" s="10"/>
      <c r="E8" s="8"/>
      <c r="F8" s="8"/>
      <c r="G8" s="8"/>
    </row>
    <row r="9" spans="1:9" x14ac:dyDescent="0.25">
      <c r="A9" s="10">
        <v>84</v>
      </c>
      <c r="B9" s="13" t="s">
        <v>23</v>
      </c>
      <c r="C9" s="10"/>
      <c r="D9" s="10"/>
      <c r="E9" s="8"/>
      <c r="F9" s="8"/>
      <c r="G9" s="8"/>
    </row>
    <row r="10" spans="1:9" x14ac:dyDescent="0.25">
      <c r="A10" s="11" t="s">
        <v>28</v>
      </c>
      <c r="B10" s="14"/>
      <c r="C10" s="13"/>
      <c r="D10" s="13"/>
      <c r="E10" s="8"/>
      <c r="F10" s="8"/>
      <c r="G10" s="8"/>
    </row>
    <row r="11" spans="1:9" x14ac:dyDescent="0.25">
      <c r="A11" s="12">
        <v>5</v>
      </c>
      <c r="B11" s="18" t="s">
        <v>17</v>
      </c>
      <c r="C11" s="13"/>
      <c r="D11" s="13"/>
      <c r="E11" s="8"/>
      <c r="F11" s="8"/>
      <c r="G11" s="8"/>
    </row>
    <row r="12" spans="1:9" ht="25.5" x14ac:dyDescent="0.25">
      <c r="A12" s="13">
        <v>54</v>
      </c>
      <c r="B12" s="19" t="s">
        <v>24</v>
      </c>
      <c r="C12" s="13"/>
      <c r="D12" s="13"/>
      <c r="E12" s="8"/>
      <c r="F12" s="8"/>
      <c r="G12" s="8"/>
    </row>
    <row r="13" spans="1:9" x14ac:dyDescent="0.25">
      <c r="A13" s="91" t="s">
        <v>28</v>
      </c>
      <c r="B13" s="18"/>
      <c r="C13" s="13"/>
      <c r="D13" s="13"/>
      <c r="E13" s="8"/>
      <c r="F13" s="8"/>
      <c r="G13" s="8"/>
    </row>
  </sheetData>
  <mergeCells count="2">
    <mergeCell ref="A2:G2"/>
    <mergeCell ref="A4:G4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5A01-71A4-4345-B8E8-18FE0D9AFECD}">
  <sheetPr>
    <pageSetUpPr fitToPage="1"/>
  </sheetPr>
  <dimension ref="A1:I26"/>
  <sheetViews>
    <sheetView workbookViewId="0"/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ht="15.75" customHeight="1" x14ac:dyDescent="0.25">
      <c r="B2" s="102" t="s">
        <v>147</v>
      </c>
      <c r="C2" s="102"/>
      <c r="D2" s="102"/>
      <c r="E2" s="102"/>
      <c r="F2" s="102"/>
      <c r="G2" s="102"/>
      <c r="H2" s="68"/>
      <c r="I2" s="68"/>
    </row>
    <row r="3" spans="1:9" ht="18" x14ac:dyDescent="0.25">
      <c r="A3" s="4"/>
      <c r="B3" s="4"/>
      <c r="C3" s="4"/>
      <c r="D3" s="4"/>
      <c r="E3" s="4"/>
      <c r="F3" s="4"/>
      <c r="G3" s="69" t="s">
        <v>31</v>
      </c>
      <c r="H3" s="5"/>
      <c r="I3" s="5"/>
    </row>
    <row r="4" spans="1:9" ht="25.5" customHeight="1" x14ac:dyDescent="0.25">
      <c r="A4" s="87" t="s">
        <v>148</v>
      </c>
      <c r="B4" s="59" t="s">
        <v>149</v>
      </c>
      <c r="C4" s="88" t="s">
        <v>150</v>
      </c>
      <c r="D4" s="88" t="s">
        <v>151</v>
      </c>
      <c r="E4" s="56" t="s">
        <v>152</v>
      </c>
      <c r="F4" s="56" t="s">
        <v>153</v>
      </c>
      <c r="G4" s="56" t="s">
        <v>154</v>
      </c>
    </row>
    <row r="5" spans="1:9" s="62" customFormat="1" ht="11.25" x14ac:dyDescent="0.2">
      <c r="A5" s="89">
        <v>1</v>
      </c>
      <c r="B5" s="61">
        <v>2</v>
      </c>
      <c r="C5" s="90">
        <v>3</v>
      </c>
      <c r="D5" s="90">
        <v>4</v>
      </c>
      <c r="E5" s="86">
        <v>5</v>
      </c>
      <c r="F5" s="86">
        <v>6</v>
      </c>
      <c r="G5" s="86">
        <v>7</v>
      </c>
    </row>
    <row r="6" spans="1:9" x14ac:dyDescent="0.25">
      <c r="A6" s="10"/>
      <c r="B6" s="10" t="s">
        <v>155</v>
      </c>
      <c r="C6" s="10"/>
      <c r="D6" s="10"/>
      <c r="E6" s="8"/>
      <c r="F6" s="8"/>
      <c r="G6" s="8"/>
    </row>
    <row r="7" spans="1:9" x14ac:dyDescent="0.25">
      <c r="A7" s="10">
        <v>1</v>
      </c>
      <c r="B7" s="10" t="s">
        <v>7</v>
      </c>
      <c r="C7" s="10"/>
      <c r="D7" s="10"/>
      <c r="E7" s="8"/>
      <c r="F7" s="8"/>
      <c r="G7" s="8"/>
    </row>
    <row r="8" spans="1:9" x14ac:dyDescent="0.25">
      <c r="A8" s="92">
        <v>11</v>
      </c>
      <c r="B8" s="92" t="s">
        <v>7</v>
      </c>
      <c r="C8" s="13"/>
      <c r="D8" s="13"/>
      <c r="E8" s="8"/>
      <c r="F8" s="8"/>
      <c r="G8" s="8"/>
    </row>
    <row r="9" spans="1:9" x14ac:dyDescent="0.25">
      <c r="A9" s="91">
        <v>12</v>
      </c>
      <c r="B9" s="91" t="s">
        <v>156</v>
      </c>
      <c r="C9" s="13"/>
      <c r="D9" s="13"/>
      <c r="E9" s="8"/>
      <c r="F9" s="8"/>
      <c r="G9" s="8"/>
    </row>
    <row r="10" spans="1:9" x14ac:dyDescent="0.25">
      <c r="A10" s="91" t="s">
        <v>28</v>
      </c>
      <c r="B10" s="91"/>
      <c r="C10" s="13"/>
      <c r="D10" s="13"/>
      <c r="E10" s="8"/>
      <c r="F10" s="8"/>
      <c r="G10" s="8"/>
    </row>
    <row r="11" spans="1:9" x14ac:dyDescent="0.25">
      <c r="A11" s="10">
        <v>2</v>
      </c>
      <c r="B11" s="10" t="s">
        <v>157</v>
      </c>
      <c r="C11" s="13"/>
      <c r="D11" s="13"/>
      <c r="E11" s="8"/>
      <c r="F11" s="8"/>
      <c r="G11" s="8"/>
    </row>
    <row r="12" spans="1:9" x14ac:dyDescent="0.25">
      <c r="A12" s="13">
        <v>21</v>
      </c>
      <c r="B12" s="13" t="s">
        <v>158</v>
      </c>
      <c r="C12" s="38"/>
      <c r="D12" s="38"/>
      <c r="E12" s="38"/>
      <c r="F12" s="38"/>
      <c r="G12" s="38"/>
    </row>
    <row r="13" spans="1:9" x14ac:dyDescent="0.25">
      <c r="A13" s="10">
        <v>3</v>
      </c>
      <c r="B13" s="10" t="s">
        <v>159</v>
      </c>
      <c r="C13" s="38"/>
      <c r="D13" s="38"/>
      <c r="E13" s="38"/>
      <c r="F13" s="38"/>
      <c r="G13" s="38"/>
    </row>
    <row r="14" spans="1:9" x14ac:dyDescent="0.25">
      <c r="A14" s="13">
        <v>31</v>
      </c>
      <c r="B14" s="13" t="s">
        <v>159</v>
      </c>
      <c r="C14" s="38"/>
      <c r="D14" s="38"/>
      <c r="E14" s="38"/>
      <c r="F14" s="38"/>
      <c r="G14" s="38"/>
    </row>
    <row r="15" spans="1:9" x14ac:dyDescent="0.25">
      <c r="A15" s="13" t="s">
        <v>28</v>
      </c>
      <c r="B15" s="13"/>
      <c r="C15" s="38"/>
      <c r="D15" s="38"/>
      <c r="E15" s="38"/>
      <c r="F15" s="38"/>
      <c r="G15" s="38"/>
    </row>
    <row r="16" spans="1:9" x14ac:dyDescent="0.25">
      <c r="A16" s="93"/>
      <c r="B16" s="93"/>
      <c r="C16" s="38"/>
      <c r="D16" s="38"/>
      <c r="E16" s="38"/>
      <c r="F16" s="38"/>
      <c r="G16" s="38"/>
    </row>
    <row r="17" spans="1:7" x14ac:dyDescent="0.25">
      <c r="A17" s="10"/>
      <c r="B17" s="10" t="s">
        <v>160</v>
      </c>
      <c r="C17" s="38"/>
      <c r="D17" s="38"/>
      <c r="E17" s="38"/>
      <c r="F17" s="38"/>
      <c r="G17" s="38"/>
    </row>
    <row r="18" spans="1:7" x14ac:dyDescent="0.25">
      <c r="A18" s="10">
        <v>1</v>
      </c>
      <c r="B18" s="10" t="s">
        <v>7</v>
      </c>
      <c r="C18" s="38"/>
      <c r="D18" s="38"/>
      <c r="E18" s="38"/>
      <c r="F18" s="38"/>
      <c r="G18" s="38"/>
    </row>
    <row r="19" spans="1:7" x14ac:dyDescent="0.25">
      <c r="A19" s="92">
        <v>11</v>
      </c>
      <c r="B19" s="92" t="s">
        <v>7</v>
      </c>
      <c r="C19" s="38"/>
      <c r="D19" s="38"/>
      <c r="E19" s="38"/>
      <c r="F19" s="38"/>
      <c r="G19" s="38"/>
    </row>
    <row r="20" spans="1:7" x14ac:dyDescent="0.25">
      <c r="A20" s="91">
        <v>12</v>
      </c>
      <c r="B20" s="91" t="s">
        <v>156</v>
      </c>
      <c r="C20" s="38"/>
      <c r="D20" s="38"/>
      <c r="E20" s="38"/>
      <c r="F20" s="38"/>
      <c r="G20" s="38"/>
    </row>
    <row r="21" spans="1:7" x14ac:dyDescent="0.25">
      <c r="A21" s="91" t="s">
        <v>28</v>
      </c>
      <c r="B21" s="91"/>
      <c r="C21" s="38"/>
      <c r="D21" s="38"/>
      <c r="E21" s="38"/>
      <c r="F21" s="38"/>
      <c r="G21" s="38"/>
    </row>
    <row r="22" spans="1:7" x14ac:dyDescent="0.25">
      <c r="A22" s="10">
        <v>2</v>
      </c>
      <c r="B22" s="10" t="s">
        <v>157</v>
      </c>
      <c r="C22" s="38"/>
      <c r="D22" s="38"/>
      <c r="E22" s="38"/>
      <c r="F22" s="38"/>
      <c r="G22" s="38"/>
    </row>
    <row r="23" spans="1:7" x14ac:dyDescent="0.25">
      <c r="A23" s="13">
        <v>21</v>
      </c>
      <c r="B23" s="13" t="s">
        <v>158</v>
      </c>
      <c r="C23" s="38"/>
      <c r="D23" s="38"/>
      <c r="E23" s="38"/>
      <c r="F23" s="38"/>
      <c r="G23" s="38"/>
    </row>
    <row r="24" spans="1:7" x14ac:dyDescent="0.25">
      <c r="A24" s="10">
        <v>3</v>
      </c>
      <c r="B24" s="10" t="s">
        <v>159</v>
      </c>
      <c r="C24" s="38"/>
      <c r="D24" s="38"/>
      <c r="E24" s="38"/>
      <c r="F24" s="38"/>
      <c r="G24" s="38"/>
    </row>
    <row r="25" spans="1:7" x14ac:dyDescent="0.25">
      <c r="A25" s="13">
        <v>31</v>
      </c>
      <c r="B25" s="13" t="s">
        <v>159</v>
      </c>
      <c r="C25" s="38"/>
      <c r="D25" s="38"/>
      <c r="E25" s="38"/>
      <c r="F25" s="38"/>
      <c r="G25" s="38"/>
    </row>
    <row r="26" spans="1:7" x14ac:dyDescent="0.25">
      <c r="A26" s="13" t="s">
        <v>28</v>
      </c>
      <c r="B26" s="13"/>
      <c r="C26" s="38"/>
      <c r="D26" s="38"/>
      <c r="E26" s="38"/>
      <c r="F26" s="38"/>
      <c r="G26" s="38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7"/>
  <sheetViews>
    <sheetView workbookViewId="0">
      <selection activeCell="I65" sqref="I6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57" customWidth="1"/>
    <col min="5" max="5" width="21.28515625" customWidth="1"/>
    <col min="6" max="6" width="19.28515625" customWidth="1"/>
    <col min="7" max="9" width="16.140625" customWidth="1"/>
  </cols>
  <sheetData>
    <row r="1" spans="1:9" ht="23.25" customHeight="1" x14ac:dyDescent="0.25">
      <c r="A1" s="112" t="s">
        <v>18</v>
      </c>
      <c r="B1" s="112"/>
      <c r="C1" s="112"/>
      <c r="D1" s="112"/>
      <c r="E1" s="112"/>
      <c r="F1" s="112"/>
      <c r="G1" s="112"/>
      <c r="H1" s="112"/>
      <c r="I1" s="112"/>
    </row>
    <row r="2" spans="1:9" ht="18" x14ac:dyDescent="0.25">
      <c r="A2" s="4"/>
      <c r="B2" s="4"/>
      <c r="C2" s="4"/>
      <c r="D2" s="4"/>
      <c r="E2" s="4"/>
      <c r="F2" s="4"/>
      <c r="G2" s="5"/>
      <c r="H2" s="5"/>
      <c r="I2" s="69" t="s">
        <v>31</v>
      </c>
    </row>
    <row r="3" spans="1:9" ht="23.25" customHeight="1" x14ac:dyDescent="0.25">
      <c r="A3" s="129" t="s">
        <v>20</v>
      </c>
      <c r="B3" s="130"/>
      <c r="C3" s="131"/>
      <c r="D3" s="59" t="s">
        <v>21</v>
      </c>
      <c r="E3" s="59" t="s">
        <v>118</v>
      </c>
      <c r="F3" s="56" t="s">
        <v>119</v>
      </c>
      <c r="G3" s="56" t="s">
        <v>127</v>
      </c>
      <c r="H3" s="56" t="s">
        <v>128</v>
      </c>
      <c r="I3" s="56" t="s">
        <v>129</v>
      </c>
    </row>
    <row r="4" spans="1:9" s="62" customFormat="1" ht="11.25" x14ac:dyDescent="0.2">
      <c r="A4" s="132">
        <v>1</v>
      </c>
      <c r="B4" s="132"/>
      <c r="C4" s="133"/>
      <c r="D4" s="90">
        <v>2</v>
      </c>
      <c r="E4" s="90">
        <v>3</v>
      </c>
      <c r="F4" s="90">
        <v>4</v>
      </c>
      <c r="G4" s="90">
        <v>5</v>
      </c>
      <c r="H4" s="90">
        <v>6</v>
      </c>
      <c r="I4" s="90">
        <v>7</v>
      </c>
    </row>
    <row r="5" spans="1:9" ht="17.25" customHeight="1" x14ac:dyDescent="0.25">
      <c r="A5" s="126" t="s">
        <v>94</v>
      </c>
      <c r="B5" s="127"/>
      <c r="C5" s="128"/>
      <c r="D5" s="21" t="s">
        <v>95</v>
      </c>
      <c r="E5" s="54">
        <f>+E6+E35+E52+E57+E61</f>
        <v>2460791.4400000004</v>
      </c>
      <c r="F5" s="54">
        <f t="shared" ref="F5:I5" si="0">+F6+F35+F52+F57+F61</f>
        <v>2344359.79</v>
      </c>
      <c r="G5" s="54">
        <f t="shared" si="0"/>
        <v>2514304</v>
      </c>
      <c r="H5" s="54">
        <f t="shared" si="0"/>
        <v>2464305</v>
      </c>
      <c r="I5" s="54">
        <f t="shared" si="0"/>
        <v>2464305</v>
      </c>
    </row>
    <row r="6" spans="1:9" x14ac:dyDescent="0.25">
      <c r="A6" s="126" t="s">
        <v>96</v>
      </c>
      <c r="B6" s="127"/>
      <c r="C6" s="128"/>
      <c r="D6" s="21" t="s">
        <v>98</v>
      </c>
      <c r="E6" s="54">
        <f>+E7+E11+E15+E20+E29+E26+E32</f>
        <v>2271753.7200000002</v>
      </c>
      <c r="F6" s="54">
        <f t="shared" ref="F6" si="1">+F7+F11+F15+F20+F29+F26</f>
        <v>2275237.62</v>
      </c>
      <c r="G6" s="54">
        <f>+G7+G11+G15+G20+G29+G26+G32</f>
        <v>2395276</v>
      </c>
      <c r="H6" s="54">
        <f t="shared" ref="H6:I6" si="2">+H7+H11+H15+H20+H29+H26+H32</f>
        <v>2394682</v>
      </c>
      <c r="I6" s="54">
        <f t="shared" si="2"/>
        <v>2394682</v>
      </c>
    </row>
    <row r="7" spans="1:9" x14ac:dyDescent="0.25">
      <c r="A7" s="117" t="s">
        <v>104</v>
      </c>
      <c r="B7" s="118"/>
      <c r="C7" s="119"/>
      <c r="D7" s="27" t="s">
        <v>7</v>
      </c>
      <c r="E7" s="53">
        <f>SUM(E8)</f>
        <v>680549.17</v>
      </c>
      <c r="F7" s="53">
        <f t="shared" ref="F7:I7" si="3">SUM(F8)</f>
        <v>565680</v>
      </c>
      <c r="G7" s="53">
        <f t="shared" si="3"/>
        <v>636274</v>
      </c>
      <c r="H7" s="53">
        <f t="shared" si="3"/>
        <v>635680</v>
      </c>
      <c r="I7" s="53">
        <f t="shared" si="3"/>
        <v>635680</v>
      </c>
    </row>
    <row r="8" spans="1:9" x14ac:dyDescent="0.25">
      <c r="A8" s="120">
        <v>3</v>
      </c>
      <c r="B8" s="121"/>
      <c r="C8" s="122"/>
      <c r="D8" s="20" t="s">
        <v>9</v>
      </c>
      <c r="E8" s="52">
        <f t="shared" ref="E8:F8" si="4">SUM(E9:E10)</f>
        <v>680549.17</v>
      </c>
      <c r="F8" s="52">
        <f t="shared" si="4"/>
        <v>565680</v>
      </c>
      <c r="G8" s="52">
        <f t="shared" ref="G8:I8" si="5">SUM(G9:G10)</f>
        <v>636274</v>
      </c>
      <c r="H8" s="52">
        <f t="shared" si="5"/>
        <v>635680</v>
      </c>
      <c r="I8" s="52">
        <f t="shared" si="5"/>
        <v>635680</v>
      </c>
    </row>
    <row r="9" spans="1:9" x14ac:dyDescent="0.25">
      <c r="A9" s="123">
        <v>31</v>
      </c>
      <c r="B9" s="124"/>
      <c r="C9" s="125"/>
      <c r="D9" s="20" t="s">
        <v>10</v>
      </c>
      <c r="E9" s="52">
        <v>628000</v>
      </c>
      <c r="F9" s="52">
        <v>515000</v>
      </c>
      <c r="G9" s="52">
        <v>585000</v>
      </c>
      <c r="H9" s="52">
        <v>585000</v>
      </c>
      <c r="I9" s="52">
        <v>585000</v>
      </c>
    </row>
    <row r="10" spans="1:9" x14ac:dyDescent="0.25">
      <c r="A10" s="123">
        <v>32</v>
      </c>
      <c r="B10" s="124"/>
      <c r="C10" s="125"/>
      <c r="D10" s="20" t="s">
        <v>22</v>
      </c>
      <c r="E10" s="52">
        <v>52549.170000000006</v>
      </c>
      <c r="F10" s="52">
        <v>50680</v>
      </c>
      <c r="G10" s="52">
        <v>51274</v>
      </c>
      <c r="H10" s="52">
        <v>50680</v>
      </c>
      <c r="I10" s="52">
        <v>50680</v>
      </c>
    </row>
    <row r="11" spans="1:9" x14ac:dyDescent="0.25">
      <c r="A11" s="117" t="s">
        <v>105</v>
      </c>
      <c r="B11" s="118"/>
      <c r="C11" s="119"/>
      <c r="D11" s="27" t="s">
        <v>35</v>
      </c>
      <c r="E11" s="53">
        <f>SUM(E12)</f>
        <v>1095.55</v>
      </c>
      <c r="F11" s="53">
        <f t="shared" ref="F11:I11" si="6">SUM(F12)</f>
        <v>50</v>
      </c>
      <c r="G11" s="53">
        <f t="shared" si="6"/>
        <v>50</v>
      </c>
      <c r="H11" s="53">
        <f t="shared" si="6"/>
        <v>50</v>
      </c>
      <c r="I11" s="53">
        <f t="shared" si="6"/>
        <v>50</v>
      </c>
    </row>
    <row r="12" spans="1:9" x14ac:dyDescent="0.25">
      <c r="A12" s="120">
        <v>3</v>
      </c>
      <c r="B12" s="121"/>
      <c r="C12" s="122"/>
      <c r="D12" s="20" t="s">
        <v>9</v>
      </c>
      <c r="E12" s="52">
        <f>SUM(E13:E14)</f>
        <v>1095.55</v>
      </c>
      <c r="F12" s="52">
        <f t="shared" ref="F12:I12" si="7">SUM(F13:F14)</f>
        <v>50</v>
      </c>
      <c r="G12" s="52">
        <f t="shared" si="7"/>
        <v>50</v>
      </c>
      <c r="H12" s="52">
        <f t="shared" si="7"/>
        <v>50</v>
      </c>
      <c r="I12" s="52">
        <f t="shared" si="7"/>
        <v>50</v>
      </c>
    </row>
    <row r="13" spans="1:9" x14ac:dyDescent="0.25">
      <c r="A13" s="123">
        <v>32</v>
      </c>
      <c r="B13" s="124"/>
      <c r="C13" s="125"/>
      <c r="D13" s="20" t="s">
        <v>22</v>
      </c>
      <c r="E13" s="52">
        <v>1014.18</v>
      </c>
      <c r="F13" s="52"/>
      <c r="G13" s="52"/>
      <c r="H13" s="52"/>
      <c r="I13" s="52"/>
    </row>
    <row r="14" spans="1:9" x14ac:dyDescent="0.25">
      <c r="A14" s="40">
        <v>34</v>
      </c>
      <c r="B14" s="41"/>
      <c r="C14" s="42"/>
      <c r="D14" s="20" t="s">
        <v>39</v>
      </c>
      <c r="E14" s="52">
        <v>81.37</v>
      </c>
      <c r="F14" s="52">
        <v>50</v>
      </c>
      <c r="G14" s="52">
        <v>50</v>
      </c>
      <c r="H14" s="52">
        <v>50</v>
      </c>
      <c r="I14" s="52">
        <v>50</v>
      </c>
    </row>
    <row r="15" spans="1:9" x14ac:dyDescent="0.25">
      <c r="A15" s="117" t="s">
        <v>106</v>
      </c>
      <c r="B15" s="118"/>
      <c r="C15" s="119"/>
      <c r="D15" s="27" t="s">
        <v>107</v>
      </c>
      <c r="E15" s="53">
        <f>SUM(E16)</f>
        <v>607952</v>
      </c>
      <c r="F15" s="53">
        <f t="shared" ref="F15:I15" si="8">SUM(F16)</f>
        <v>607952</v>
      </c>
      <c r="G15" s="53">
        <f t="shared" si="8"/>
        <v>607952</v>
      </c>
      <c r="H15" s="53">
        <f t="shared" si="8"/>
        <v>607952</v>
      </c>
      <c r="I15" s="53">
        <f t="shared" si="8"/>
        <v>607952</v>
      </c>
    </row>
    <row r="16" spans="1:9" x14ac:dyDescent="0.25">
      <c r="A16" s="120">
        <v>3</v>
      </c>
      <c r="B16" s="121"/>
      <c r="C16" s="122"/>
      <c r="D16" s="20" t="s">
        <v>9</v>
      </c>
      <c r="E16" s="52">
        <f>SUM(E17:E19)</f>
        <v>607952</v>
      </c>
      <c r="F16" s="52">
        <f t="shared" ref="F16:I16" si="9">SUM(F17:F19)</f>
        <v>607952</v>
      </c>
      <c r="G16" s="52">
        <f t="shared" si="9"/>
        <v>607952</v>
      </c>
      <c r="H16" s="52">
        <f t="shared" si="9"/>
        <v>607952</v>
      </c>
      <c r="I16" s="52">
        <f t="shared" si="9"/>
        <v>607952</v>
      </c>
    </row>
    <row r="17" spans="1:9" x14ac:dyDescent="0.25">
      <c r="A17" s="123">
        <v>31</v>
      </c>
      <c r="B17" s="124"/>
      <c r="C17" s="125"/>
      <c r="D17" s="20" t="s">
        <v>10</v>
      </c>
      <c r="E17" s="52">
        <v>500000</v>
      </c>
      <c r="F17" s="52">
        <v>500000</v>
      </c>
      <c r="G17" s="52">
        <v>500000</v>
      </c>
      <c r="H17" s="52">
        <v>500000</v>
      </c>
      <c r="I17" s="52">
        <v>500000</v>
      </c>
    </row>
    <row r="18" spans="1:9" x14ac:dyDescent="0.25">
      <c r="A18" s="123">
        <v>32</v>
      </c>
      <c r="B18" s="124"/>
      <c r="C18" s="125"/>
      <c r="D18" s="20" t="s">
        <v>22</v>
      </c>
      <c r="E18" s="52">
        <v>107252</v>
      </c>
      <c r="F18" s="52">
        <v>107452</v>
      </c>
      <c r="G18" s="52">
        <v>107452</v>
      </c>
      <c r="H18" s="52">
        <v>107452</v>
      </c>
      <c r="I18" s="52">
        <v>107452</v>
      </c>
    </row>
    <row r="19" spans="1:9" x14ac:dyDescent="0.25">
      <c r="A19" s="40">
        <v>34</v>
      </c>
      <c r="B19" s="41"/>
      <c r="C19" s="42"/>
      <c r="D19" s="20" t="s">
        <v>39</v>
      </c>
      <c r="E19" s="52">
        <v>700</v>
      </c>
      <c r="F19" s="52">
        <v>500</v>
      </c>
      <c r="G19" s="52">
        <v>500</v>
      </c>
      <c r="H19" s="52">
        <v>500</v>
      </c>
      <c r="I19" s="52">
        <v>500</v>
      </c>
    </row>
    <row r="20" spans="1:9" x14ac:dyDescent="0.25">
      <c r="A20" s="117" t="s">
        <v>108</v>
      </c>
      <c r="B20" s="118"/>
      <c r="C20" s="119"/>
      <c r="D20" s="27" t="s">
        <v>109</v>
      </c>
      <c r="E20" s="53">
        <f>SUM(E21)</f>
        <v>969507.60999999987</v>
      </c>
      <c r="F20" s="53">
        <f t="shared" ref="F20:I20" si="10">SUM(F21)</f>
        <v>1100000</v>
      </c>
      <c r="G20" s="53">
        <f t="shared" si="10"/>
        <v>1150000</v>
      </c>
      <c r="H20" s="53">
        <f t="shared" si="10"/>
        <v>1150000</v>
      </c>
      <c r="I20" s="53">
        <f t="shared" si="10"/>
        <v>1150000</v>
      </c>
    </row>
    <row r="21" spans="1:9" x14ac:dyDescent="0.25">
      <c r="A21" s="120">
        <v>3</v>
      </c>
      <c r="B21" s="121"/>
      <c r="C21" s="122"/>
      <c r="D21" s="20" t="s">
        <v>9</v>
      </c>
      <c r="E21" s="52">
        <f>SUM(E22:E25)</f>
        <v>969507.60999999987</v>
      </c>
      <c r="F21" s="52">
        <f t="shared" ref="F21:I21" si="11">SUM(F22:F25)</f>
        <v>1100000</v>
      </c>
      <c r="G21" s="52">
        <f t="shared" si="11"/>
        <v>1150000</v>
      </c>
      <c r="H21" s="52">
        <f t="shared" si="11"/>
        <v>1150000</v>
      </c>
      <c r="I21" s="52">
        <f t="shared" si="11"/>
        <v>1150000</v>
      </c>
    </row>
    <row r="22" spans="1:9" x14ac:dyDescent="0.25">
      <c r="A22" s="123">
        <v>31</v>
      </c>
      <c r="B22" s="124"/>
      <c r="C22" s="125"/>
      <c r="D22" s="20" t="s">
        <v>10</v>
      </c>
      <c r="E22" s="52">
        <v>700052.07</v>
      </c>
      <c r="F22" s="52">
        <v>835000</v>
      </c>
      <c r="G22" s="52">
        <v>885000</v>
      </c>
      <c r="H22" s="52">
        <v>885000</v>
      </c>
      <c r="I22" s="52">
        <v>885000</v>
      </c>
    </row>
    <row r="23" spans="1:9" x14ac:dyDescent="0.25">
      <c r="A23" s="123">
        <v>32</v>
      </c>
      <c r="B23" s="124"/>
      <c r="C23" s="125"/>
      <c r="D23" s="20" t="s">
        <v>22</v>
      </c>
      <c r="E23" s="52">
        <v>259004.34</v>
      </c>
      <c r="F23" s="52">
        <v>257000</v>
      </c>
      <c r="G23" s="52">
        <v>257600</v>
      </c>
      <c r="H23" s="52">
        <v>257600</v>
      </c>
      <c r="I23" s="52">
        <v>257600</v>
      </c>
    </row>
    <row r="24" spans="1:9" x14ac:dyDescent="0.25">
      <c r="A24" s="40">
        <v>34</v>
      </c>
      <c r="B24" s="41"/>
      <c r="C24" s="42"/>
      <c r="D24" s="20" t="s">
        <v>39</v>
      </c>
      <c r="E24" s="52">
        <v>3756.73</v>
      </c>
      <c r="F24" s="52">
        <v>2000</v>
      </c>
      <c r="G24" s="52">
        <v>2000</v>
      </c>
      <c r="H24" s="52">
        <v>2000</v>
      </c>
      <c r="I24" s="52">
        <v>2000</v>
      </c>
    </row>
    <row r="25" spans="1:9" x14ac:dyDescent="0.25">
      <c r="A25" s="40">
        <v>37</v>
      </c>
      <c r="B25" s="41"/>
      <c r="C25" s="42"/>
      <c r="D25" s="20" t="s">
        <v>93</v>
      </c>
      <c r="E25" s="52">
        <v>6694.47</v>
      </c>
      <c r="F25" s="52">
        <v>6000</v>
      </c>
      <c r="G25" s="52">
        <v>5400</v>
      </c>
      <c r="H25" s="52">
        <v>5400</v>
      </c>
      <c r="I25" s="52">
        <v>5400</v>
      </c>
    </row>
    <row r="26" spans="1:9" x14ac:dyDescent="0.25">
      <c r="A26" s="117" t="s">
        <v>116</v>
      </c>
      <c r="B26" s="118"/>
      <c r="C26" s="119"/>
      <c r="D26" s="27" t="s">
        <v>117</v>
      </c>
      <c r="E26" s="53">
        <f>SUM(E27)</f>
        <v>6834.37</v>
      </c>
      <c r="F26" s="53">
        <f t="shared" ref="F26" si="12">SUM(F27)</f>
        <v>555.62</v>
      </c>
      <c r="G26" s="53">
        <f t="shared" ref="G26" si="13">SUM(G27)</f>
        <v>0</v>
      </c>
      <c r="H26" s="53">
        <f t="shared" ref="H26:H27" si="14">SUM(H27)</f>
        <v>0</v>
      </c>
      <c r="I26" s="53">
        <f t="shared" ref="I26:I27" si="15">SUM(I27)</f>
        <v>0</v>
      </c>
    </row>
    <row r="27" spans="1:9" x14ac:dyDescent="0.25">
      <c r="A27" s="120">
        <v>3</v>
      </c>
      <c r="B27" s="121"/>
      <c r="C27" s="122"/>
      <c r="D27" s="20" t="s">
        <v>9</v>
      </c>
      <c r="E27" s="52">
        <f t="shared" ref="E27" si="16">SUM(E28)</f>
        <v>6834.37</v>
      </c>
      <c r="F27" s="52">
        <f>SUM(F28)</f>
        <v>555.62</v>
      </c>
      <c r="G27" s="52">
        <f>SUM(G28)</f>
        <v>0</v>
      </c>
      <c r="H27" s="52">
        <f t="shared" si="14"/>
        <v>0</v>
      </c>
      <c r="I27" s="52">
        <f t="shared" si="15"/>
        <v>0</v>
      </c>
    </row>
    <row r="28" spans="1:9" x14ac:dyDescent="0.25">
      <c r="A28" s="123">
        <v>32</v>
      </c>
      <c r="B28" s="124"/>
      <c r="C28" s="125"/>
      <c r="D28" s="20" t="s">
        <v>22</v>
      </c>
      <c r="E28" s="52">
        <v>6834.37</v>
      </c>
      <c r="F28" s="52">
        <v>555.62</v>
      </c>
      <c r="G28" s="52"/>
      <c r="H28" s="52"/>
      <c r="I28" s="52"/>
    </row>
    <row r="29" spans="1:9" x14ac:dyDescent="0.25">
      <c r="A29" s="117" t="s">
        <v>110</v>
      </c>
      <c r="B29" s="118"/>
      <c r="C29" s="119"/>
      <c r="D29" s="27" t="s">
        <v>111</v>
      </c>
      <c r="E29" s="53">
        <f>SUM(E30)</f>
        <v>351.58</v>
      </c>
      <c r="F29" s="53">
        <f t="shared" ref="F29:I30" si="17">SUM(F30)</f>
        <v>1000</v>
      </c>
      <c r="G29" s="53">
        <f t="shared" si="17"/>
        <v>0</v>
      </c>
      <c r="H29" s="53">
        <f t="shared" si="17"/>
        <v>0</v>
      </c>
      <c r="I29" s="53">
        <f t="shared" si="17"/>
        <v>0</v>
      </c>
    </row>
    <row r="30" spans="1:9" x14ac:dyDescent="0.25">
      <c r="A30" s="120">
        <v>3</v>
      </c>
      <c r="B30" s="121"/>
      <c r="C30" s="122"/>
      <c r="D30" s="20" t="s">
        <v>9</v>
      </c>
      <c r="E30" s="52">
        <f>SUM(E31)</f>
        <v>351.58</v>
      </c>
      <c r="F30" s="52">
        <f t="shared" si="17"/>
        <v>1000</v>
      </c>
      <c r="G30" s="52">
        <f t="shared" si="17"/>
        <v>0</v>
      </c>
      <c r="H30" s="52">
        <f t="shared" si="17"/>
        <v>0</v>
      </c>
      <c r="I30" s="52">
        <f t="shared" si="17"/>
        <v>0</v>
      </c>
    </row>
    <row r="31" spans="1:9" x14ac:dyDescent="0.25">
      <c r="A31" s="123">
        <v>32</v>
      </c>
      <c r="B31" s="124"/>
      <c r="C31" s="125"/>
      <c r="D31" s="20" t="s">
        <v>22</v>
      </c>
      <c r="E31" s="52">
        <v>351.58</v>
      </c>
      <c r="F31" s="52">
        <v>1000</v>
      </c>
      <c r="G31" s="52"/>
      <c r="H31" s="52"/>
      <c r="I31" s="52"/>
    </row>
    <row r="32" spans="1:9" ht="15" customHeight="1" x14ac:dyDescent="0.25">
      <c r="A32" s="117" t="s">
        <v>114</v>
      </c>
      <c r="B32" s="118"/>
      <c r="C32" s="119"/>
      <c r="D32" s="27" t="s">
        <v>115</v>
      </c>
      <c r="E32" s="53">
        <f>SUM(E33)</f>
        <v>5463.4400000000005</v>
      </c>
      <c r="F32" s="53">
        <f t="shared" ref="F32:F33" si="18">SUM(F33)</f>
        <v>0</v>
      </c>
      <c r="G32" s="53">
        <f t="shared" ref="G32:G33" si="19">SUM(G33)</f>
        <v>1000</v>
      </c>
      <c r="H32" s="53">
        <f t="shared" ref="H32:H33" si="20">SUM(H33)</f>
        <v>1000</v>
      </c>
      <c r="I32" s="53">
        <f t="shared" ref="I32:I33" si="21">SUM(I33)</f>
        <v>1000</v>
      </c>
    </row>
    <row r="33" spans="1:9" x14ac:dyDescent="0.25">
      <c r="A33" s="120">
        <v>3</v>
      </c>
      <c r="B33" s="121"/>
      <c r="C33" s="122"/>
      <c r="D33" s="20" t="s">
        <v>9</v>
      </c>
      <c r="E33" s="52">
        <f>SUM(E34)</f>
        <v>5463.4400000000005</v>
      </c>
      <c r="F33" s="52">
        <f t="shared" si="18"/>
        <v>0</v>
      </c>
      <c r="G33" s="52">
        <f t="shared" si="19"/>
        <v>1000</v>
      </c>
      <c r="H33" s="52">
        <f t="shared" si="20"/>
        <v>1000</v>
      </c>
      <c r="I33" s="52">
        <f t="shared" si="21"/>
        <v>1000</v>
      </c>
    </row>
    <row r="34" spans="1:9" x14ac:dyDescent="0.25">
      <c r="A34" s="123">
        <v>32</v>
      </c>
      <c r="B34" s="124"/>
      <c r="C34" s="125"/>
      <c r="D34" s="20" t="s">
        <v>22</v>
      </c>
      <c r="E34" s="52">
        <v>5463.4400000000005</v>
      </c>
      <c r="F34" s="52"/>
      <c r="G34" s="52">
        <v>1000</v>
      </c>
      <c r="H34" s="52">
        <v>1000</v>
      </c>
      <c r="I34" s="52">
        <v>1000</v>
      </c>
    </row>
    <row r="35" spans="1:9" ht="14.25" customHeight="1" x14ac:dyDescent="0.25">
      <c r="A35" s="126" t="s">
        <v>97</v>
      </c>
      <c r="B35" s="127"/>
      <c r="C35" s="128"/>
      <c r="D35" s="21" t="s">
        <v>99</v>
      </c>
      <c r="E35" s="54">
        <f>+E40+E44+E48+E36</f>
        <v>159718.27000000002</v>
      </c>
      <c r="F35" s="54">
        <f t="shared" ref="F35:I35" si="22">+F40+F44+F48+F36</f>
        <v>41945</v>
      </c>
      <c r="G35" s="54">
        <f t="shared" si="22"/>
        <v>93445</v>
      </c>
      <c r="H35" s="54">
        <f t="shared" si="22"/>
        <v>43445</v>
      </c>
      <c r="I35" s="54">
        <f t="shared" si="22"/>
        <v>43445</v>
      </c>
    </row>
    <row r="36" spans="1:9" x14ac:dyDescent="0.25">
      <c r="A36" s="117" t="s">
        <v>104</v>
      </c>
      <c r="B36" s="118"/>
      <c r="C36" s="119"/>
      <c r="D36" s="27" t="s">
        <v>7</v>
      </c>
      <c r="E36" s="53">
        <f>SUM(E37)</f>
        <v>122500</v>
      </c>
      <c r="F36" s="53">
        <f t="shared" ref="F36:I36" si="23">SUM(F37)</f>
        <v>30000</v>
      </c>
      <c r="G36" s="53">
        <f>SUM(G37)</f>
        <v>80000</v>
      </c>
      <c r="H36" s="53">
        <f t="shared" si="23"/>
        <v>30000</v>
      </c>
      <c r="I36" s="53">
        <f t="shared" si="23"/>
        <v>30000</v>
      </c>
    </row>
    <row r="37" spans="1:9" x14ac:dyDescent="0.25">
      <c r="A37" s="120">
        <v>4</v>
      </c>
      <c r="B37" s="121"/>
      <c r="C37" s="122"/>
      <c r="D37" s="20" t="s">
        <v>11</v>
      </c>
      <c r="E37" s="52">
        <f>SUM(E38:E39)</f>
        <v>122500</v>
      </c>
      <c r="F37" s="52">
        <f t="shared" ref="F37" si="24">SUM(F38:F39)</f>
        <v>30000</v>
      </c>
      <c r="G37" s="52">
        <f>SUM(G38:G39)</f>
        <v>80000</v>
      </c>
      <c r="H37" s="52">
        <f t="shared" ref="H37" si="25">SUM(H38:H39)</f>
        <v>30000</v>
      </c>
      <c r="I37" s="52">
        <f t="shared" ref="I37" si="26">SUM(I38:I39)</f>
        <v>30000</v>
      </c>
    </row>
    <row r="38" spans="1:9" x14ac:dyDescent="0.25">
      <c r="A38" s="123">
        <v>41</v>
      </c>
      <c r="B38" s="124"/>
      <c r="C38" s="125"/>
      <c r="D38" s="19" t="s">
        <v>12</v>
      </c>
      <c r="E38" s="52">
        <v>122500</v>
      </c>
      <c r="F38" s="52">
        <v>30000</v>
      </c>
      <c r="G38" s="52">
        <v>50000</v>
      </c>
      <c r="H38" s="52">
        <v>30000</v>
      </c>
      <c r="I38" s="52">
        <v>30000</v>
      </c>
    </row>
    <row r="39" spans="1:9" x14ac:dyDescent="0.25">
      <c r="A39" s="123">
        <v>42</v>
      </c>
      <c r="B39" s="124"/>
      <c r="C39" s="125"/>
      <c r="D39" s="20" t="s">
        <v>30</v>
      </c>
      <c r="E39" s="52"/>
      <c r="F39" s="52"/>
      <c r="G39" s="52">
        <v>30000</v>
      </c>
      <c r="H39" s="52">
        <v>0</v>
      </c>
      <c r="I39" s="52">
        <v>0</v>
      </c>
    </row>
    <row r="40" spans="1:9" ht="15" customHeight="1" x14ac:dyDescent="0.25">
      <c r="A40" s="117" t="s">
        <v>106</v>
      </c>
      <c r="B40" s="118"/>
      <c r="C40" s="119"/>
      <c r="D40" s="27" t="s">
        <v>107</v>
      </c>
      <c r="E40" s="53">
        <f>SUM(E41)</f>
        <v>11945</v>
      </c>
      <c r="F40" s="53">
        <f t="shared" ref="F40:I40" si="27">SUM(F41)</f>
        <v>11945</v>
      </c>
      <c r="G40" s="53">
        <f t="shared" si="27"/>
        <v>11945</v>
      </c>
      <c r="H40" s="53">
        <f t="shared" si="27"/>
        <v>11945</v>
      </c>
      <c r="I40" s="53">
        <f t="shared" si="27"/>
        <v>11945</v>
      </c>
    </row>
    <row r="41" spans="1:9" x14ac:dyDescent="0.25">
      <c r="A41" s="120">
        <v>4</v>
      </c>
      <c r="B41" s="121"/>
      <c r="C41" s="122"/>
      <c r="D41" s="20" t="s">
        <v>11</v>
      </c>
      <c r="E41" s="52">
        <f>SUM(E42:E43)</f>
        <v>11945</v>
      </c>
      <c r="F41" s="52">
        <f t="shared" ref="F41:I41" si="28">SUM(F42:F43)</f>
        <v>11945</v>
      </c>
      <c r="G41" s="52">
        <f t="shared" si="28"/>
        <v>11945</v>
      </c>
      <c r="H41" s="52">
        <f t="shared" si="28"/>
        <v>11945</v>
      </c>
      <c r="I41" s="52">
        <f t="shared" si="28"/>
        <v>11945</v>
      </c>
    </row>
    <row r="42" spans="1:9" x14ac:dyDescent="0.25">
      <c r="A42" s="123">
        <v>41</v>
      </c>
      <c r="B42" s="124"/>
      <c r="C42" s="125"/>
      <c r="D42" s="19" t="s">
        <v>12</v>
      </c>
      <c r="E42" s="52"/>
      <c r="F42" s="52">
        <v>6545</v>
      </c>
      <c r="G42" s="52"/>
      <c r="H42" s="52"/>
      <c r="I42" s="52"/>
    </row>
    <row r="43" spans="1:9" x14ac:dyDescent="0.25">
      <c r="A43" s="123">
        <v>42</v>
      </c>
      <c r="B43" s="124"/>
      <c r="C43" s="125"/>
      <c r="D43" s="20" t="s">
        <v>30</v>
      </c>
      <c r="E43" s="52">
        <v>11945</v>
      </c>
      <c r="F43" s="52">
        <v>5400</v>
      </c>
      <c r="G43" s="52">
        <v>11945</v>
      </c>
      <c r="H43" s="52">
        <v>11945</v>
      </c>
      <c r="I43" s="52">
        <v>11945</v>
      </c>
    </row>
    <row r="44" spans="1:9" ht="15" customHeight="1" x14ac:dyDescent="0.25">
      <c r="A44" s="117" t="s">
        <v>110</v>
      </c>
      <c r="B44" s="118"/>
      <c r="C44" s="119"/>
      <c r="D44" s="27" t="s">
        <v>111</v>
      </c>
      <c r="E44" s="53">
        <f>SUM(E45)</f>
        <v>15140.749999999998</v>
      </c>
      <c r="F44" s="53">
        <f t="shared" ref="F44" si="29">SUM(F45)</f>
        <v>0</v>
      </c>
      <c r="G44" s="53">
        <f t="shared" ref="G44" si="30">SUM(G45)</f>
        <v>1500</v>
      </c>
      <c r="H44" s="53">
        <f t="shared" ref="H44" si="31">SUM(H45)</f>
        <v>1500</v>
      </c>
      <c r="I44" s="53">
        <f t="shared" ref="I44" si="32">SUM(I45)</f>
        <v>1500</v>
      </c>
    </row>
    <row r="45" spans="1:9" x14ac:dyDescent="0.25">
      <c r="A45" s="120">
        <v>4</v>
      </c>
      <c r="B45" s="121"/>
      <c r="C45" s="122"/>
      <c r="D45" s="20" t="s">
        <v>11</v>
      </c>
      <c r="E45" s="52">
        <f>SUM(E46:E47)</f>
        <v>15140.749999999998</v>
      </c>
      <c r="F45" s="52">
        <f t="shared" ref="F45" si="33">SUM(F46:F47)</f>
        <v>0</v>
      </c>
      <c r="G45" s="52">
        <f t="shared" ref="G45" si="34">SUM(G46:G47)</f>
        <v>1500</v>
      </c>
      <c r="H45" s="52">
        <f t="shared" ref="H45" si="35">SUM(H46:H47)</f>
        <v>1500</v>
      </c>
      <c r="I45" s="52">
        <f t="shared" ref="I45" si="36">SUM(I46:I47)</f>
        <v>1500</v>
      </c>
    </row>
    <row r="46" spans="1:9" x14ac:dyDescent="0.25">
      <c r="A46" s="123">
        <v>41</v>
      </c>
      <c r="B46" s="124"/>
      <c r="C46" s="125"/>
      <c r="D46" s="19" t="s">
        <v>12</v>
      </c>
      <c r="E46" s="51">
        <v>212.8</v>
      </c>
      <c r="F46" s="8"/>
      <c r="G46" s="8"/>
      <c r="H46" s="8"/>
      <c r="I46" s="9"/>
    </row>
    <row r="47" spans="1:9" x14ac:dyDescent="0.25">
      <c r="A47" s="123">
        <v>42</v>
      </c>
      <c r="B47" s="124"/>
      <c r="C47" s="125"/>
      <c r="D47" s="20" t="s">
        <v>30</v>
      </c>
      <c r="E47" s="52">
        <v>14927.949999999999</v>
      </c>
      <c r="F47" s="55"/>
      <c r="G47" s="55">
        <v>1500</v>
      </c>
      <c r="H47" s="55">
        <v>1500</v>
      </c>
      <c r="I47" s="55">
        <v>1500</v>
      </c>
    </row>
    <row r="48" spans="1:9" ht="15" customHeight="1" x14ac:dyDescent="0.25">
      <c r="A48" s="117" t="s">
        <v>114</v>
      </c>
      <c r="B48" s="118"/>
      <c r="C48" s="119"/>
      <c r="D48" s="27" t="s">
        <v>115</v>
      </c>
      <c r="E48" s="53">
        <f>SUM(E49)</f>
        <v>10132.52</v>
      </c>
      <c r="F48" s="53">
        <f t="shared" ref="F48" si="37">SUM(F49)</f>
        <v>0</v>
      </c>
      <c r="G48" s="53">
        <f t="shared" ref="G48" si="38">SUM(G49)</f>
        <v>0</v>
      </c>
      <c r="H48" s="53">
        <f t="shared" ref="H48" si="39">SUM(H49)</f>
        <v>0</v>
      </c>
      <c r="I48" s="53">
        <f t="shared" ref="I48" si="40">SUM(I49)</f>
        <v>0</v>
      </c>
    </row>
    <row r="49" spans="1:9" x14ac:dyDescent="0.25">
      <c r="A49" s="120">
        <v>4</v>
      </c>
      <c r="B49" s="121"/>
      <c r="C49" s="122"/>
      <c r="D49" s="20" t="s">
        <v>11</v>
      </c>
      <c r="E49" s="52">
        <f>SUM(E50:E51)</f>
        <v>10132.52</v>
      </c>
      <c r="F49" s="52">
        <f t="shared" ref="F49" si="41">SUM(F50:F51)</f>
        <v>0</v>
      </c>
      <c r="G49" s="52">
        <f t="shared" ref="G49" si="42">SUM(G50:G51)</f>
        <v>0</v>
      </c>
      <c r="H49" s="52">
        <f t="shared" ref="H49" si="43">SUM(H50:H51)</f>
        <v>0</v>
      </c>
      <c r="I49" s="52">
        <f t="shared" ref="I49" si="44">SUM(I50:I51)</f>
        <v>0</v>
      </c>
    </row>
    <row r="50" spans="1:9" x14ac:dyDescent="0.25">
      <c r="A50" s="123">
        <v>41</v>
      </c>
      <c r="B50" s="124"/>
      <c r="C50" s="125"/>
      <c r="D50" s="19" t="s">
        <v>12</v>
      </c>
      <c r="E50" s="52"/>
      <c r="F50" s="52"/>
      <c r="G50" s="52"/>
      <c r="H50" s="52"/>
      <c r="I50" s="52"/>
    </row>
    <row r="51" spans="1:9" x14ac:dyDescent="0.25">
      <c r="A51" s="123">
        <v>42</v>
      </c>
      <c r="B51" s="124"/>
      <c r="C51" s="125"/>
      <c r="D51" s="20" t="s">
        <v>30</v>
      </c>
      <c r="E51" s="52">
        <v>10132.52</v>
      </c>
      <c r="F51" s="52"/>
      <c r="G51" s="52"/>
      <c r="H51" s="52"/>
      <c r="I51" s="52"/>
    </row>
    <row r="52" spans="1:9" ht="14.25" customHeight="1" x14ac:dyDescent="0.25">
      <c r="A52" s="126" t="s">
        <v>100</v>
      </c>
      <c r="B52" s="127"/>
      <c r="C52" s="128"/>
      <c r="D52" s="21" t="s">
        <v>101</v>
      </c>
      <c r="E52" s="54">
        <f>+E53</f>
        <v>19908</v>
      </c>
      <c r="F52" s="54">
        <f t="shared" ref="F52:F53" si="45">SUM(F53)</f>
        <v>19908</v>
      </c>
      <c r="G52" s="54">
        <f t="shared" ref="G52:G53" si="46">SUM(G53)</f>
        <v>19908</v>
      </c>
      <c r="H52" s="54">
        <f t="shared" ref="H52:H53" si="47">SUM(H53)</f>
        <v>19908</v>
      </c>
      <c r="I52" s="54">
        <f t="shared" ref="I52:I53" si="48">SUM(I53)</f>
        <v>19908</v>
      </c>
    </row>
    <row r="53" spans="1:9" ht="15" customHeight="1" x14ac:dyDescent="0.25">
      <c r="A53" s="117" t="s">
        <v>106</v>
      </c>
      <c r="B53" s="118"/>
      <c r="C53" s="119"/>
      <c r="D53" s="27" t="s">
        <v>107</v>
      </c>
      <c r="E53" s="53">
        <f>SUM(E54)</f>
        <v>19908</v>
      </c>
      <c r="F53" s="53">
        <f t="shared" si="45"/>
        <v>19908</v>
      </c>
      <c r="G53" s="53">
        <f t="shared" si="46"/>
        <v>19908</v>
      </c>
      <c r="H53" s="53">
        <f t="shared" si="47"/>
        <v>19908</v>
      </c>
      <c r="I53" s="53">
        <f t="shared" si="48"/>
        <v>19908</v>
      </c>
    </row>
    <row r="54" spans="1:9" x14ac:dyDescent="0.25">
      <c r="A54" s="120">
        <v>4</v>
      </c>
      <c r="B54" s="121"/>
      <c r="C54" s="122"/>
      <c r="D54" s="20" t="s">
        <v>11</v>
      </c>
      <c r="E54" s="52">
        <f>SUM(E55:E56)</f>
        <v>19908</v>
      </c>
      <c r="F54" s="52">
        <f t="shared" ref="F54" si="49">SUM(F55:F56)</f>
        <v>19908</v>
      </c>
      <c r="G54" s="52">
        <f t="shared" ref="G54" si="50">SUM(G55:G56)</f>
        <v>19908</v>
      </c>
      <c r="H54" s="52">
        <f t="shared" ref="H54" si="51">SUM(H55:H56)</f>
        <v>19908</v>
      </c>
      <c r="I54" s="52">
        <f t="shared" ref="I54" si="52">SUM(I55:I56)</f>
        <v>19908</v>
      </c>
    </row>
    <row r="55" spans="1:9" x14ac:dyDescent="0.25">
      <c r="A55" s="123">
        <v>41</v>
      </c>
      <c r="B55" s="124"/>
      <c r="C55" s="125"/>
      <c r="D55" s="19" t="s">
        <v>12</v>
      </c>
      <c r="E55" s="52"/>
      <c r="F55" s="8"/>
      <c r="G55" s="8"/>
      <c r="H55" s="8"/>
      <c r="I55" s="9"/>
    </row>
    <row r="56" spans="1:9" x14ac:dyDescent="0.25">
      <c r="A56" s="123">
        <v>42</v>
      </c>
      <c r="B56" s="124"/>
      <c r="C56" s="125"/>
      <c r="D56" s="20" t="s">
        <v>30</v>
      </c>
      <c r="E56" s="52">
        <v>19908</v>
      </c>
      <c r="F56" s="52">
        <v>19908</v>
      </c>
      <c r="G56" s="52">
        <v>19908</v>
      </c>
      <c r="H56" s="52">
        <v>19908</v>
      </c>
      <c r="I56" s="52">
        <v>19908</v>
      </c>
    </row>
    <row r="57" spans="1:9" x14ac:dyDescent="0.25">
      <c r="A57" s="126" t="s">
        <v>102</v>
      </c>
      <c r="B57" s="127"/>
      <c r="C57" s="128"/>
      <c r="D57" s="21" t="s">
        <v>103</v>
      </c>
      <c r="E57" s="54">
        <f>SUM(E58)</f>
        <v>6266.68</v>
      </c>
      <c r="F57" s="54">
        <f t="shared" ref="F57:F59" si="53">SUM(F58)</f>
        <v>6269.17</v>
      </c>
      <c r="G57" s="54">
        <f t="shared" ref="G57:G59" si="54">SUM(G58)</f>
        <v>5675</v>
      </c>
      <c r="H57" s="54">
        <f t="shared" ref="H57:H59" si="55">SUM(H58)</f>
        <v>6270</v>
      </c>
      <c r="I57" s="54">
        <f t="shared" ref="I57:I59" si="56">SUM(I58)</f>
        <v>6270</v>
      </c>
    </row>
    <row r="58" spans="1:9" ht="15" customHeight="1" x14ac:dyDescent="0.25">
      <c r="A58" s="117" t="s">
        <v>104</v>
      </c>
      <c r="B58" s="118"/>
      <c r="C58" s="119"/>
      <c r="D58" s="27" t="s">
        <v>7</v>
      </c>
      <c r="E58" s="53">
        <f>SUM(E59)</f>
        <v>6266.68</v>
      </c>
      <c r="F58" s="53">
        <f t="shared" si="53"/>
        <v>6269.17</v>
      </c>
      <c r="G58" s="53">
        <f t="shared" si="54"/>
        <v>5675</v>
      </c>
      <c r="H58" s="53">
        <f t="shared" si="55"/>
        <v>6270</v>
      </c>
      <c r="I58" s="53">
        <f t="shared" si="56"/>
        <v>6270</v>
      </c>
    </row>
    <row r="59" spans="1:9" x14ac:dyDescent="0.25">
      <c r="A59" s="120">
        <v>3</v>
      </c>
      <c r="B59" s="121"/>
      <c r="C59" s="122"/>
      <c r="D59" s="20" t="s">
        <v>9</v>
      </c>
      <c r="E59" s="52">
        <f>SUM(E60)</f>
        <v>6266.68</v>
      </c>
      <c r="F59" s="52">
        <f t="shared" si="53"/>
        <v>6269.17</v>
      </c>
      <c r="G59" s="52">
        <f t="shared" si="54"/>
        <v>5675</v>
      </c>
      <c r="H59" s="52">
        <f t="shared" si="55"/>
        <v>6270</v>
      </c>
      <c r="I59" s="52">
        <f t="shared" si="56"/>
        <v>6270</v>
      </c>
    </row>
    <row r="60" spans="1:9" x14ac:dyDescent="0.25">
      <c r="A60" s="123">
        <v>32</v>
      </c>
      <c r="B60" s="124"/>
      <c r="C60" s="125"/>
      <c r="D60" s="20" t="s">
        <v>22</v>
      </c>
      <c r="E60" s="52">
        <v>6266.68</v>
      </c>
      <c r="F60" s="52">
        <v>6269.17</v>
      </c>
      <c r="G60" s="52">
        <v>5675</v>
      </c>
      <c r="H60" s="52">
        <v>6270</v>
      </c>
      <c r="I60" s="52">
        <v>6270</v>
      </c>
    </row>
    <row r="61" spans="1:9" x14ac:dyDescent="0.25">
      <c r="A61" s="126" t="s">
        <v>112</v>
      </c>
      <c r="B61" s="127"/>
      <c r="C61" s="128"/>
      <c r="D61" s="21" t="s">
        <v>113</v>
      </c>
      <c r="E61" s="54">
        <f>SUM(E62)</f>
        <v>3144.77</v>
      </c>
      <c r="F61" s="54">
        <f t="shared" ref="F61:F63" si="57">SUM(F62)</f>
        <v>1000</v>
      </c>
      <c r="G61" s="54">
        <f t="shared" ref="G61:G63" si="58">SUM(G62)</f>
        <v>0</v>
      </c>
      <c r="H61" s="54">
        <f t="shared" ref="H61:H63" si="59">SUM(H62)</f>
        <v>0</v>
      </c>
      <c r="I61" s="54">
        <f t="shared" ref="I61:I63" si="60">SUM(I62)</f>
        <v>0</v>
      </c>
    </row>
    <row r="62" spans="1:9" ht="15" customHeight="1" x14ac:dyDescent="0.25">
      <c r="A62" s="117" t="s">
        <v>114</v>
      </c>
      <c r="B62" s="118"/>
      <c r="C62" s="119"/>
      <c r="D62" s="27" t="s">
        <v>115</v>
      </c>
      <c r="E62" s="53">
        <f>SUM(E63)</f>
        <v>3144.77</v>
      </c>
      <c r="F62" s="53">
        <f t="shared" si="57"/>
        <v>1000</v>
      </c>
      <c r="G62" s="53">
        <f t="shared" si="58"/>
        <v>0</v>
      </c>
      <c r="H62" s="53">
        <f t="shared" si="59"/>
        <v>0</v>
      </c>
      <c r="I62" s="53">
        <f t="shared" si="60"/>
        <v>0</v>
      </c>
    </row>
    <row r="63" spans="1:9" x14ac:dyDescent="0.25">
      <c r="A63" s="120">
        <v>3</v>
      </c>
      <c r="B63" s="121"/>
      <c r="C63" s="122"/>
      <c r="D63" s="20" t="s">
        <v>9</v>
      </c>
      <c r="E63" s="52">
        <f>SUM(E64)</f>
        <v>3144.77</v>
      </c>
      <c r="F63" s="52">
        <f t="shared" si="57"/>
        <v>1000</v>
      </c>
      <c r="G63" s="52">
        <f t="shared" si="58"/>
        <v>0</v>
      </c>
      <c r="H63" s="52">
        <f t="shared" si="59"/>
        <v>0</v>
      </c>
      <c r="I63" s="52">
        <f t="shared" si="60"/>
        <v>0</v>
      </c>
    </row>
    <row r="64" spans="1:9" x14ac:dyDescent="0.25">
      <c r="A64" s="123">
        <v>32</v>
      </c>
      <c r="B64" s="124"/>
      <c r="C64" s="125"/>
      <c r="D64" s="20" t="s">
        <v>22</v>
      </c>
      <c r="E64" s="52">
        <v>3144.77</v>
      </c>
      <c r="F64" s="52">
        <v>1000</v>
      </c>
      <c r="G64" s="52">
        <v>0</v>
      </c>
      <c r="H64" s="52">
        <v>0</v>
      </c>
      <c r="I64" s="52">
        <v>0</v>
      </c>
    </row>
    <row r="66" spans="5:5" x14ac:dyDescent="0.25">
      <c r="E66" s="43"/>
    </row>
    <row r="67" spans="5:5" x14ac:dyDescent="0.25">
      <c r="E67" s="43"/>
    </row>
  </sheetData>
  <mergeCells count="59">
    <mergeCell ref="A4:C4"/>
    <mergeCell ref="A63:C63"/>
    <mergeCell ref="A64:C64"/>
    <mergeCell ref="A26:C26"/>
    <mergeCell ref="A27:C27"/>
    <mergeCell ref="A28:C28"/>
    <mergeCell ref="A48:C48"/>
    <mergeCell ref="A49:C49"/>
    <mergeCell ref="A50:C50"/>
    <mergeCell ref="A51:C51"/>
    <mergeCell ref="A32:C32"/>
    <mergeCell ref="A33:C33"/>
    <mergeCell ref="A34:C34"/>
    <mergeCell ref="A53:C53"/>
    <mergeCell ref="A54:C54"/>
    <mergeCell ref="A55:C55"/>
    <mergeCell ref="A56:C56"/>
    <mergeCell ref="A3:C3"/>
    <mergeCell ref="A1:I1"/>
    <mergeCell ref="A61:C61"/>
    <mergeCell ref="A62:C62"/>
    <mergeCell ref="A7:C7"/>
    <mergeCell ref="A8:C8"/>
    <mergeCell ref="A10:C10"/>
    <mergeCell ref="A9:C9"/>
    <mergeCell ref="A5:C5"/>
    <mergeCell ref="A6:C6"/>
    <mergeCell ref="A57:C57"/>
    <mergeCell ref="A58:C58"/>
    <mergeCell ref="A59:C59"/>
    <mergeCell ref="A60:C60"/>
    <mergeCell ref="A52:C52"/>
    <mergeCell ref="A29:C29"/>
    <mergeCell ref="A30:C30"/>
    <mergeCell ref="A11:C11"/>
    <mergeCell ref="A12:C12"/>
    <mergeCell ref="A13:C13"/>
    <mergeCell ref="A15:C15"/>
    <mergeCell ref="A20:C20"/>
    <mergeCell ref="A21:C21"/>
    <mergeCell ref="A22:C22"/>
    <mergeCell ref="A23:C23"/>
    <mergeCell ref="A16:C16"/>
    <mergeCell ref="A17:C17"/>
    <mergeCell ref="A18:C18"/>
    <mergeCell ref="A44:C44"/>
    <mergeCell ref="A45:C45"/>
    <mergeCell ref="A46:C46"/>
    <mergeCell ref="A47:C47"/>
    <mergeCell ref="A31:C31"/>
    <mergeCell ref="A41:C41"/>
    <mergeCell ref="A43:C43"/>
    <mergeCell ref="A35:C35"/>
    <mergeCell ref="A40:C40"/>
    <mergeCell ref="A42:C42"/>
    <mergeCell ref="A36:C36"/>
    <mergeCell ref="A37:C37"/>
    <mergeCell ref="A38:C38"/>
    <mergeCell ref="A39:C3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 Račun prihoda i rashoda ekonom</vt:lpstr>
      <vt:lpstr>Prema izvorima financiranja</vt:lpstr>
      <vt:lpstr>Rashodi prema funkcijskoj kl</vt:lpstr>
      <vt:lpstr> Račun financiranja-ekonomska</vt:lpstr>
      <vt:lpstr> Račun financiranja-izvori</vt:lpstr>
      <vt:lpstr>POSEBNI DIO</vt:lpstr>
      <vt:lpstr>' Račun prihoda i rashoda ekonom'!Ispis_naslova</vt:lpstr>
      <vt:lpstr>'POSEBNI DIO'!Ispis_naslova</vt:lpstr>
      <vt:lpstr>'Rashodi prema funkcijskoj kl'!Ispis_naslova</vt:lpstr>
      <vt:lpstr>' Račun financiranja-ekonomska'!Podrucje_ispisa</vt:lpstr>
      <vt:lpstr>' Račun financiranja-izvori'!Podrucje_ispisa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Lovret - računovodstvo</cp:lastModifiedBy>
  <cp:lastPrinted>2025-10-17T07:49:42Z</cp:lastPrinted>
  <dcterms:created xsi:type="dcterms:W3CDTF">2022-08-12T12:51:27Z</dcterms:created>
  <dcterms:modified xsi:type="dcterms:W3CDTF">2025-11-17T07:43:20Z</dcterms:modified>
</cp:coreProperties>
</file>